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https://d.docs.live.net/8d0da219f3fe24c5/Desktop/in progress/"/>
    </mc:Choice>
  </mc:AlternateContent>
  <xr:revisionPtr revIDLastSave="13" documentId="8_{E020D68D-B2EE-4955-90CE-94337E06F215}" xr6:coauthVersionLast="47" xr6:coauthVersionMax="47" xr10:uidLastSave="{95FEAD08-3329-45C3-91AA-B6D8DD58E9C9}"/>
  <workbookProtection workbookAlgorithmName="SHA-512" workbookHashValue="Ekrmhs9EVBZhEQUrssD1VLTIsRL3PiXtW6acQ1s/1HpwjpVWTTDkmK3pReMq7vIJSXMUiIEjfOnVd3K2OQyWDQ==" workbookSaltValue="hg7Ps9MmYR33n9OnxwKhvg==" workbookSpinCount="100000" lockStructure="1"/>
  <bookViews>
    <workbookView xWindow="-108" yWindow="-108" windowWidth="23256" windowHeight="12456" xr2:uid="{B223EBB2-1D92-4AE1-A0BD-287B9782F6D0}"/>
  </bookViews>
  <sheets>
    <sheet name="User Information" sheetId="13" r:id="rId1"/>
    <sheet name="Assessment Tool" sheetId="10" r:id="rId2"/>
    <sheet name="Calves" sheetId="20" state="veryHidden" r:id="rId3"/>
    <sheet name="Drops" sheetId="3" state="veryHidden" r:id="rId4"/>
  </sheets>
  <definedNames>
    <definedName name="_xlnm.Print_Area" localSheetId="1">'Assessment Tool'!$B$1:$I$81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0" i="10" l="1"/>
  <c r="L22" i="10"/>
  <c r="H31" i="10" l="1"/>
  <c r="H40" i="10"/>
  <c r="L90" i="20" l="1"/>
  <c r="F90" i="20"/>
  <c r="L89" i="20"/>
  <c r="F89" i="20"/>
  <c r="L88" i="20"/>
  <c r="F88" i="20"/>
  <c r="L87" i="20"/>
  <c r="F87" i="20"/>
  <c r="L86" i="20"/>
  <c r="F86" i="20"/>
  <c r="L85" i="20"/>
  <c r="F85" i="20"/>
  <c r="L84" i="20"/>
  <c r="F84" i="20"/>
  <c r="L83" i="20"/>
  <c r="F83" i="20"/>
  <c r="L82" i="20"/>
  <c r="F82" i="20"/>
  <c r="L81" i="20"/>
  <c r="F81" i="20"/>
  <c r="L80" i="20"/>
  <c r="F80" i="20"/>
  <c r="L79" i="20"/>
  <c r="F79" i="20"/>
  <c r="L78" i="20"/>
  <c r="F78" i="20"/>
  <c r="L77" i="20"/>
  <c r="F77" i="20"/>
  <c r="L76" i="20"/>
  <c r="F76" i="20"/>
  <c r="L75" i="20"/>
  <c r="F75" i="20"/>
  <c r="L74" i="20"/>
  <c r="F74" i="20"/>
  <c r="L73" i="20"/>
  <c r="F73" i="20"/>
  <c r="L72" i="20"/>
  <c r="F72" i="20"/>
  <c r="L71" i="20"/>
  <c r="F71" i="20"/>
  <c r="L70" i="20"/>
  <c r="F70" i="20"/>
  <c r="L69" i="20"/>
  <c r="F69" i="20"/>
  <c r="L68" i="20"/>
  <c r="F68" i="20"/>
  <c r="L67" i="20"/>
  <c r="F67" i="20"/>
  <c r="L66" i="20"/>
  <c r="F66" i="20"/>
  <c r="L65" i="20"/>
  <c r="F65" i="20"/>
  <c r="L64" i="20"/>
  <c r="F64" i="20"/>
  <c r="L63" i="20"/>
  <c r="F63" i="20"/>
  <c r="L62" i="20"/>
  <c r="F62" i="20"/>
  <c r="L61" i="20"/>
  <c r="F61" i="20"/>
  <c r="L60" i="20"/>
  <c r="F60" i="20"/>
  <c r="L59" i="20"/>
  <c r="F59" i="20"/>
  <c r="L58" i="20"/>
  <c r="F58" i="20"/>
  <c r="L57" i="20"/>
  <c r="F57" i="20"/>
  <c r="L56" i="20"/>
  <c r="F56" i="20"/>
  <c r="L55" i="20"/>
  <c r="F55" i="20"/>
  <c r="L54" i="20"/>
  <c r="F54" i="20"/>
  <c r="L53" i="20"/>
  <c r="F53" i="20"/>
  <c r="L52" i="20"/>
  <c r="F52" i="20"/>
  <c r="L51" i="20"/>
  <c r="F51" i="20"/>
  <c r="L50" i="20"/>
  <c r="F50" i="20"/>
  <c r="L49" i="20"/>
  <c r="F49" i="20"/>
  <c r="L48" i="20"/>
  <c r="F48" i="20"/>
  <c r="L47" i="20"/>
  <c r="F47" i="20"/>
  <c r="L46" i="20"/>
  <c r="F46" i="20"/>
  <c r="L45" i="20"/>
  <c r="F45" i="20"/>
  <c r="L44" i="20"/>
  <c r="F44" i="20"/>
  <c r="L43" i="20"/>
  <c r="F43" i="20"/>
  <c r="L42" i="20"/>
  <c r="F42" i="20"/>
  <c r="L41" i="20"/>
  <c r="F41" i="20"/>
  <c r="L40" i="20"/>
  <c r="F40" i="20"/>
  <c r="L39" i="20"/>
  <c r="F39" i="20"/>
  <c r="L38" i="20"/>
  <c r="F38" i="20"/>
  <c r="L37" i="20"/>
  <c r="F37" i="20"/>
  <c r="L36" i="20"/>
  <c r="F36" i="20"/>
  <c r="L35" i="20"/>
  <c r="F35" i="20"/>
  <c r="L34" i="20"/>
  <c r="F34" i="20"/>
  <c r="L33" i="20"/>
  <c r="F33" i="20"/>
  <c r="L32" i="20"/>
  <c r="F32" i="20"/>
  <c r="L31" i="20"/>
  <c r="F31" i="20"/>
  <c r="L30" i="20"/>
  <c r="F30" i="20"/>
  <c r="L29" i="20"/>
  <c r="F29" i="20"/>
  <c r="L28" i="20"/>
  <c r="F28" i="20"/>
  <c r="L27" i="20"/>
  <c r="F27" i="20"/>
  <c r="L26" i="20"/>
  <c r="F26" i="20"/>
  <c r="L25" i="20"/>
  <c r="F25" i="20"/>
  <c r="L24" i="20"/>
  <c r="F24" i="20"/>
  <c r="L23" i="20"/>
  <c r="F23" i="20"/>
  <c r="L22" i="20"/>
  <c r="F22" i="20"/>
  <c r="L21" i="20"/>
  <c r="F21" i="20"/>
  <c r="L20" i="20"/>
  <c r="F20" i="20"/>
  <c r="L19" i="20"/>
  <c r="F19" i="20"/>
  <c r="L18" i="20"/>
  <c r="F18" i="20"/>
  <c r="L17" i="20"/>
  <c r="F17" i="20"/>
  <c r="L16" i="20"/>
  <c r="F16" i="20"/>
  <c r="L15" i="20"/>
  <c r="F15" i="20"/>
  <c r="L14" i="20"/>
  <c r="F14" i="20"/>
  <c r="L13" i="20"/>
  <c r="F13" i="20"/>
  <c r="L12" i="20"/>
  <c r="F12" i="20"/>
  <c r="L11" i="20"/>
  <c r="M11" i="20" s="1"/>
  <c r="J11" i="20"/>
  <c r="J12" i="20" s="1"/>
  <c r="J13" i="20" s="1"/>
  <c r="J14" i="20" s="1"/>
  <c r="J15" i="20" s="1"/>
  <c r="J16" i="20" s="1"/>
  <c r="J17" i="20" s="1"/>
  <c r="J18" i="20" s="1"/>
  <c r="J19" i="20" s="1"/>
  <c r="J20" i="20" s="1"/>
  <c r="J21" i="20" s="1"/>
  <c r="J22" i="20" s="1"/>
  <c r="J23" i="20" s="1"/>
  <c r="J24" i="20" s="1"/>
  <c r="J25" i="20" s="1"/>
  <c r="J26" i="20" s="1"/>
  <c r="J27" i="20" s="1"/>
  <c r="J28" i="20" s="1"/>
  <c r="J29" i="20" s="1"/>
  <c r="J30" i="20" s="1"/>
  <c r="J31" i="20" s="1"/>
  <c r="J32" i="20" s="1"/>
  <c r="J33" i="20" s="1"/>
  <c r="J34" i="20" s="1"/>
  <c r="J35" i="20" s="1"/>
  <c r="J36" i="20" s="1"/>
  <c r="J37" i="20" s="1"/>
  <c r="J38" i="20" s="1"/>
  <c r="J39" i="20" s="1"/>
  <c r="J40" i="20" s="1"/>
  <c r="J41" i="20" s="1"/>
  <c r="J42" i="20" s="1"/>
  <c r="J43" i="20" s="1"/>
  <c r="J44" i="20" s="1"/>
  <c r="J45" i="20" s="1"/>
  <c r="J46" i="20" s="1"/>
  <c r="J47" i="20" s="1"/>
  <c r="J48" i="20" s="1"/>
  <c r="J49" i="20" s="1"/>
  <c r="J50" i="20" s="1"/>
  <c r="J51" i="20" s="1"/>
  <c r="J52" i="20" s="1"/>
  <c r="J53" i="20" s="1"/>
  <c r="J54" i="20" s="1"/>
  <c r="J55" i="20" s="1"/>
  <c r="J56" i="20" s="1"/>
  <c r="J57" i="20" s="1"/>
  <c r="J58" i="20" s="1"/>
  <c r="J59" i="20" s="1"/>
  <c r="J60" i="20" s="1"/>
  <c r="J61" i="20" s="1"/>
  <c r="J62" i="20" s="1"/>
  <c r="J63" i="20" s="1"/>
  <c r="J64" i="20" s="1"/>
  <c r="J65" i="20" s="1"/>
  <c r="J66" i="20" s="1"/>
  <c r="J67" i="20" s="1"/>
  <c r="J68" i="20" s="1"/>
  <c r="J69" i="20" s="1"/>
  <c r="J70" i="20" s="1"/>
  <c r="J71" i="20" s="1"/>
  <c r="J72" i="20" s="1"/>
  <c r="J73" i="20" s="1"/>
  <c r="J74" i="20" s="1"/>
  <c r="J75" i="20" s="1"/>
  <c r="J76" i="20" s="1"/>
  <c r="J77" i="20" s="1"/>
  <c r="J78" i="20" s="1"/>
  <c r="J79" i="20" s="1"/>
  <c r="J80" i="20" s="1"/>
  <c r="J81" i="20" s="1"/>
  <c r="J82" i="20" s="1"/>
  <c r="J83" i="20" s="1"/>
  <c r="J84" i="20" s="1"/>
  <c r="J85" i="20" s="1"/>
  <c r="J86" i="20" s="1"/>
  <c r="J87" i="20" s="1"/>
  <c r="J88" i="20" s="1"/>
  <c r="J89" i="20" s="1"/>
  <c r="J90" i="20" s="1"/>
  <c r="F11" i="20"/>
  <c r="G11" i="20" s="1"/>
  <c r="D11" i="20"/>
  <c r="D12" i="20" s="1"/>
  <c r="D13" i="20" s="1"/>
  <c r="D14" i="20" s="1"/>
  <c r="D15" i="20" s="1"/>
  <c r="D16" i="20" s="1"/>
  <c r="D17" i="20" s="1"/>
  <c r="D18" i="20" s="1"/>
  <c r="D19" i="20" s="1"/>
  <c r="D20" i="20" s="1"/>
  <c r="D21" i="20" s="1"/>
  <c r="D22" i="20" s="1"/>
  <c r="D23" i="20" s="1"/>
  <c r="D24" i="20" s="1"/>
  <c r="D25" i="20" s="1"/>
  <c r="D26" i="20" s="1"/>
  <c r="D27" i="20" s="1"/>
  <c r="D28" i="20" s="1"/>
  <c r="D29" i="20" s="1"/>
  <c r="D30" i="20" s="1"/>
  <c r="D31" i="20" s="1"/>
  <c r="D32" i="20" s="1"/>
  <c r="D33" i="20" s="1"/>
  <c r="D34" i="20" s="1"/>
  <c r="D35" i="20" s="1"/>
  <c r="D36" i="20" s="1"/>
  <c r="D37" i="20" s="1"/>
  <c r="D38" i="20" s="1"/>
  <c r="D39" i="20" s="1"/>
  <c r="D40" i="20" s="1"/>
  <c r="D41" i="20" s="1"/>
  <c r="D42" i="20" s="1"/>
  <c r="D43" i="20" s="1"/>
  <c r="D44" i="20" s="1"/>
  <c r="D45" i="20" s="1"/>
  <c r="D46" i="20" s="1"/>
  <c r="D47" i="20" s="1"/>
  <c r="D48" i="20" s="1"/>
  <c r="D49" i="20" s="1"/>
  <c r="D50" i="20" s="1"/>
  <c r="D51" i="20" s="1"/>
  <c r="D52" i="20" s="1"/>
  <c r="D53" i="20" s="1"/>
  <c r="D54" i="20" s="1"/>
  <c r="D55" i="20" s="1"/>
  <c r="D56" i="20" s="1"/>
  <c r="D57" i="20" s="1"/>
  <c r="D58" i="20" s="1"/>
  <c r="D59" i="20" s="1"/>
  <c r="D60" i="20" s="1"/>
  <c r="D61" i="20" s="1"/>
  <c r="D62" i="20" s="1"/>
  <c r="D63" i="20" s="1"/>
  <c r="D64" i="20" s="1"/>
  <c r="D65" i="20" s="1"/>
  <c r="D66" i="20" s="1"/>
  <c r="D67" i="20" s="1"/>
  <c r="D68" i="20" s="1"/>
  <c r="D69" i="20" s="1"/>
  <c r="D70" i="20" s="1"/>
  <c r="D71" i="20" s="1"/>
  <c r="D72" i="20" s="1"/>
  <c r="D73" i="20" s="1"/>
  <c r="D74" i="20" s="1"/>
  <c r="D75" i="20" s="1"/>
  <c r="D76" i="20" s="1"/>
  <c r="D77" i="20" s="1"/>
  <c r="D78" i="20" s="1"/>
  <c r="D79" i="20" s="1"/>
  <c r="D80" i="20" s="1"/>
  <c r="D81" i="20" s="1"/>
  <c r="D82" i="20" s="1"/>
  <c r="D83" i="20" s="1"/>
  <c r="D84" i="20" s="1"/>
  <c r="D85" i="20" s="1"/>
  <c r="D86" i="20" s="1"/>
  <c r="D87" i="20" s="1"/>
  <c r="D88" i="20" s="1"/>
  <c r="D89" i="20" s="1"/>
  <c r="D90" i="20" s="1"/>
  <c r="G12" i="20" l="1"/>
  <c r="G13" i="20" s="1"/>
  <c r="G14" i="20" s="1"/>
  <c r="G15" i="20" s="1"/>
  <c r="G16" i="20" s="1"/>
  <c r="G17" i="20" s="1"/>
  <c r="G18" i="20" s="1"/>
  <c r="G19" i="20" s="1"/>
  <c r="G20" i="20" s="1"/>
  <c r="G21" i="20" s="1"/>
  <c r="G22" i="20" s="1"/>
  <c r="G23" i="20" s="1"/>
  <c r="G24" i="20" s="1"/>
  <c r="G25" i="20" s="1"/>
  <c r="G26" i="20" s="1"/>
  <c r="G27" i="20" s="1"/>
  <c r="G28" i="20" s="1"/>
  <c r="G29" i="20" s="1"/>
  <c r="G30" i="20" s="1"/>
  <c r="G31" i="20" s="1"/>
  <c r="G32" i="20" s="1"/>
  <c r="G33" i="20" s="1"/>
  <c r="G34" i="20" s="1"/>
  <c r="G35" i="20" s="1"/>
  <c r="G36" i="20" s="1"/>
  <c r="G37" i="20" s="1"/>
  <c r="G38" i="20" s="1"/>
  <c r="G39" i="20" s="1"/>
  <c r="G40" i="20" s="1"/>
  <c r="G41" i="20" s="1"/>
  <c r="G42" i="20" s="1"/>
  <c r="G43" i="20" s="1"/>
  <c r="G44" i="20" s="1"/>
  <c r="G45" i="20" s="1"/>
  <c r="G46" i="20" s="1"/>
  <c r="G47" i="20" s="1"/>
  <c r="G48" i="20" s="1"/>
  <c r="M12" i="20"/>
  <c r="M13" i="20" s="1"/>
  <c r="M14" i="20" s="1"/>
  <c r="M15" i="20" s="1"/>
  <c r="M16" i="20" s="1"/>
  <c r="M17" i="20" s="1"/>
  <c r="M18" i="20" s="1"/>
  <c r="M19" i="20" s="1"/>
  <c r="M20" i="20" s="1"/>
  <c r="M21" i="20" s="1"/>
  <c r="M22" i="20" s="1"/>
  <c r="M23" i="20" s="1"/>
  <c r="M24" i="20" s="1"/>
  <c r="M25" i="20" s="1"/>
  <c r="M26" i="20" s="1"/>
  <c r="M27" i="20" s="1"/>
  <c r="M28" i="20" s="1"/>
  <c r="M29" i="20" s="1"/>
  <c r="M30" i="20" s="1"/>
  <c r="M31" i="20" s="1"/>
  <c r="M32" i="20" s="1"/>
  <c r="M33" i="20" s="1"/>
  <c r="M34" i="20" s="1"/>
  <c r="M35" i="20" s="1"/>
  <c r="M36" i="20" s="1"/>
  <c r="M37" i="20" s="1"/>
  <c r="M38" i="20" s="1"/>
  <c r="M39" i="20" s="1"/>
  <c r="M40" i="20" s="1"/>
  <c r="M41" i="20" s="1"/>
  <c r="M42" i="20" s="1"/>
  <c r="M43" i="20" s="1"/>
  <c r="M44" i="20" s="1"/>
  <c r="M45" i="20" s="1"/>
  <c r="M46" i="20" s="1"/>
  <c r="M47" i="20" s="1"/>
  <c r="M48" i="20" s="1"/>
  <c r="M49" i="20" s="1"/>
  <c r="M50" i="20" s="1"/>
  <c r="M51" i="20" s="1"/>
  <c r="M52" i="20" s="1"/>
  <c r="M53" i="20" s="1"/>
  <c r="M54" i="20" s="1"/>
  <c r="M55" i="20" s="1"/>
  <c r="M56" i="20" s="1"/>
  <c r="M57" i="20" s="1"/>
  <c r="M58" i="20" s="1"/>
  <c r="M59" i="20" s="1"/>
  <c r="M60" i="20" s="1"/>
  <c r="M61" i="20" s="1"/>
  <c r="M62" i="20" s="1"/>
  <c r="M63" i="20" s="1"/>
  <c r="M64" i="20" s="1"/>
  <c r="M65" i="20" s="1"/>
  <c r="M66" i="20" s="1"/>
  <c r="M67" i="20" s="1"/>
  <c r="M68" i="20" s="1"/>
  <c r="M69" i="20" s="1"/>
  <c r="M70" i="20" s="1"/>
  <c r="M71" i="20" s="1"/>
  <c r="M72" i="20" s="1"/>
  <c r="M73" i="20" s="1"/>
  <c r="M74" i="20" s="1"/>
  <c r="M75" i="20" s="1"/>
  <c r="M76" i="20" s="1"/>
  <c r="M77" i="20" s="1"/>
  <c r="M78" i="20" s="1"/>
  <c r="M79" i="20" s="1"/>
  <c r="M80" i="20" s="1"/>
  <c r="M81" i="20" s="1"/>
  <c r="M82" i="20" s="1"/>
  <c r="M83" i="20" s="1"/>
  <c r="M84" i="20" s="1"/>
  <c r="M85" i="20" s="1"/>
  <c r="M86" i="20" s="1"/>
  <c r="M87" i="20" s="1"/>
  <c r="M88" i="20" s="1"/>
  <c r="M89" i="20" s="1"/>
  <c r="M90" i="20" s="1"/>
  <c r="N15" i="10"/>
  <c r="N29" i="10" l="1"/>
  <c r="G49" i="20"/>
  <c r="G50" i="20" s="1"/>
  <c r="G51" i="20" s="1"/>
  <c r="G52" i="20" s="1"/>
  <c r="G53" i="20" s="1"/>
  <c r="G54" i="20" s="1"/>
  <c r="G55" i="20" s="1"/>
  <c r="G56" i="20" s="1"/>
  <c r="G57" i="20" s="1"/>
  <c r="G58" i="20" s="1"/>
  <c r="G59" i="20" s="1"/>
  <c r="G60" i="20" s="1"/>
  <c r="G61" i="20" s="1"/>
  <c r="G62" i="20" s="1"/>
  <c r="G63" i="20" s="1"/>
  <c r="G64" i="20" s="1"/>
  <c r="G65" i="20" s="1"/>
  <c r="G66" i="20" s="1"/>
  <c r="G67" i="20" s="1"/>
  <c r="G68" i="20" s="1"/>
  <c r="G69" i="20" s="1"/>
  <c r="G70" i="20" s="1"/>
  <c r="G71" i="20" s="1"/>
  <c r="G72" i="20" s="1"/>
  <c r="G73" i="20" s="1"/>
  <c r="G74" i="20" s="1"/>
  <c r="G75" i="20" s="1"/>
  <c r="G76" i="20" s="1"/>
  <c r="G77" i="20" s="1"/>
  <c r="G78" i="20" s="1"/>
  <c r="G79" i="20" s="1"/>
  <c r="G80" i="20" s="1"/>
  <c r="G81" i="20" s="1"/>
  <c r="G82" i="20" s="1"/>
  <c r="G83" i="20" s="1"/>
  <c r="G84" i="20" s="1"/>
  <c r="G85" i="20" s="1"/>
  <c r="G86" i="20" s="1"/>
  <c r="G87" i="20" s="1"/>
  <c r="G88" i="20" s="1"/>
  <c r="G89" i="20" s="1"/>
  <c r="G90" i="20" s="1"/>
  <c r="T11" i="10" l="1"/>
  <c r="J9" i="10"/>
  <c r="B23" i="10" s="1"/>
  <c r="H80" i="10"/>
  <c r="R11" i="10"/>
  <c r="H33" i="10"/>
  <c r="H42" i="10" s="1"/>
  <c r="R15" i="10" s="1"/>
  <c r="H25" i="10"/>
  <c r="H20" i="10"/>
  <c r="N33" i="10" l="1"/>
  <c r="B15" i="10"/>
  <c r="H27" i="10"/>
  <c r="B47" i="10" s="1"/>
  <c r="H16" i="10"/>
  <c r="H17" i="10" s="1"/>
  <c r="H19" i="10"/>
  <c r="H18" i="10"/>
  <c r="F25" i="10"/>
  <c r="N25" i="10"/>
  <c r="R25" i="10" s="1"/>
  <c r="R29" i="10" l="1"/>
  <c r="B35" i="10"/>
  <c r="R33" i="10"/>
  <c r="L40" i="10" s="1"/>
  <c r="H13" i="10"/>
  <c r="L35" i="10" l="1"/>
</calcChain>
</file>

<file path=xl/sharedStrings.xml><?xml version="1.0" encoding="utf-8"?>
<sst xmlns="http://schemas.openxmlformats.org/spreadsheetml/2006/main" count="98" uniqueCount="75">
  <si>
    <t>Animal Age</t>
  </si>
  <si>
    <t>Litres / feed</t>
  </si>
  <si>
    <t>Feeds / day</t>
  </si>
  <si>
    <t>Cumulative intake</t>
  </si>
  <si>
    <t>(l)</t>
  </si>
  <si>
    <t>(#)</t>
  </si>
  <si>
    <t>Twice a day</t>
  </si>
  <si>
    <t>Once a day</t>
  </si>
  <si>
    <t>Mixing rate</t>
  </si>
  <si>
    <t>(g/l)</t>
  </si>
  <si>
    <t>Powder / day</t>
  </si>
  <si>
    <t>(g)</t>
  </si>
  <si>
    <t>(kg)</t>
  </si>
  <si>
    <t>Sprayfo Feeding Schedule: Calves</t>
  </si>
  <si>
    <t>Comparison of whole milk and milk replacer costs</t>
  </si>
  <si>
    <t>Milk composition:</t>
  </si>
  <si>
    <t>Please select / enter the following information</t>
  </si>
  <si>
    <t>Milk solids (%)</t>
  </si>
  <si>
    <t>Milk ME (MJ/kg DM)</t>
  </si>
  <si>
    <t>Lactose (as is)</t>
  </si>
  <si>
    <t>Lactose (DM)</t>
  </si>
  <si>
    <t>Fat (DM)</t>
  </si>
  <si>
    <t>Protein (DM)</t>
  </si>
  <si>
    <t>Fat:protein</t>
  </si>
  <si>
    <t>Milk price ($/kg MS)</t>
  </si>
  <si>
    <t>Milk price ($/l)</t>
  </si>
  <si>
    <t>Milk replacer price ($/bag)</t>
  </si>
  <si>
    <t>Milk bag size (kg)</t>
  </si>
  <si>
    <t>Milk replacer price ($/kg)</t>
  </si>
  <si>
    <t>Milk replacer mixing rate (g/l)</t>
  </si>
  <si>
    <t>Milk replacer cost ($/l)</t>
  </si>
  <si>
    <t>Cost of rearing calves on milk and milk replacer</t>
  </si>
  <si>
    <t>Number of calves to rear</t>
  </si>
  <si>
    <t>Expected age at weaning (days)</t>
  </si>
  <si>
    <t>Expected age at weaning (weeks)</t>
  </si>
  <si>
    <t>Rearing system:</t>
  </si>
  <si>
    <t>Milk replacer required per calf (kg)</t>
  </si>
  <si>
    <t>Milk replacer cost per calf ($)</t>
  </si>
  <si>
    <t>Total milk replacer required (t)</t>
  </si>
  <si>
    <t>Total milk replacer required (bags)</t>
  </si>
  <si>
    <t>(rounded to a pallet)</t>
  </si>
  <si>
    <t>Milk required per calf (l)</t>
  </si>
  <si>
    <t>Whole milk cost per calf ($)</t>
  </si>
  <si>
    <t>Total milk required (kg MS)</t>
  </si>
  <si>
    <t>Report prepared by:</t>
  </si>
  <si>
    <t>Date</t>
  </si>
  <si>
    <t>I know the fat and protein percentages of the milk I could use</t>
  </si>
  <si>
    <t>Milk fat and protein percentage</t>
  </si>
  <si>
    <t>I know the total milk solids (fat + protein) percentage of the milk I could use</t>
  </si>
  <si>
    <t>(Calculated, assuming 0.8% ash; 14% DM)</t>
  </si>
  <si>
    <t>Whole milk cost total ($)</t>
  </si>
  <si>
    <t>Julie Wagner (Tel: 021 900 339)</t>
  </si>
  <si>
    <t>Cumulative Litres</t>
  </si>
  <si>
    <t>User Information</t>
  </si>
  <si>
    <t>Version Date:</t>
  </si>
  <si>
    <t>Labour Costs ($/hour)</t>
  </si>
  <si>
    <t>Additional Labour Required (hrs/day)</t>
  </si>
  <si>
    <t>Average litres to mix (l)</t>
  </si>
  <si>
    <t>Labour cost (c/l)</t>
  </si>
  <si>
    <t>Milk replacer cost ($/l) incl. labour</t>
  </si>
  <si>
    <t>Labour Cost of Milk Replacer</t>
  </si>
  <si>
    <t>Additional Labour Cost of Mixing (if any)</t>
  </si>
  <si>
    <t>.</t>
  </si>
  <si>
    <t>Dropdowns</t>
  </si>
  <si>
    <t xml:space="preserve">This assessment tool is designed to help you assess the cost difference between using Sprayfo CMR and Vat Milk. </t>
  </si>
  <si>
    <t></t>
  </si>
  <si>
    <t xml:space="preserve">Changes can only be made to cells highlighted in pale blue (see example). </t>
  </si>
  <si>
    <t xml:space="preserve">Calculated values based on the information which has been entered into blue cells is shown in pink (see example). </t>
  </si>
  <si>
    <t xml:space="preserve">Whilst every care has been taken to ensure the information contained in and the output from this calculator are as accurate as possible, it is up to the end user tosatisfy themselves as to the accuracy of the information.  </t>
  </si>
  <si>
    <t xml:space="preserve">AgriVantage Ltd are unable to take any responsibilty for issues arising from incorrect usage of this calculator. </t>
  </si>
  <si>
    <t>AgriVantage Customer Service</t>
  </si>
  <si>
    <t>Tel: 0800 64 55 76</t>
  </si>
  <si>
    <t>Email: sales@agrivantage.co.nz</t>
  </si>
  <si>
    <t>Rearing System</t>
  </si>
  <si>
    <t xml:space="preserve">Please contact our Customer Services Team should you have any queries.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</si>
</sst>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 mmmm\ yyyy"/>
  </numFmts>
  <fonts count="34" x14ac:knownFonts="1">
    <font>
      <sz val="11"/>
      <color theme="1"/>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20"/>
      <color theme="5"/>
      <name val="Source Sans Pro"/>
      <family val="2"/>
    </font>
    <font>
      <sz val="11"/>
      <color theme="1"/>
      <name val="Wingdings"/>
      <charset val="2"/>
    </font>
    <font>
      <i/>
      <sz val="11"/>
      <color theme="1"/>
      <name val="Calibri"/>
      <family val="2"/>
      <scheme val="minor"/>
    </font>
    <font>
      <sz val="9"/>
      <color theme="1"/>
      <name val="Calibri"/>
      <family val="2"/>
      <scheme val="minor"/>
    </font>
    <font>
      <b/>
      <sz val="9"/>
      <color theme="1"/>
      <name val="Calibri"/>
      <family val="2"/>
      <scheme val="minor"/>
    </font>
    <font>
      <b/>
      <sz val="16"/>
      <color theme="5"/>
      <name val="Source Sans Pro"/>
      <family val="2"/>
    </font>
    <font>
      <sz val="11"/>
      <color theme="1"/>
      <name val="Source Sans Pro"/>
      <family val="2"/>
    </font>
    <font>
      <b/>
      <sz val="11"/>
      <color theme="1"/>
      <name val="Source Sans Pro"/>
      <family val="2"/>
    </font>
    <font>
      <b/>
      <sz val="11"/>
      <color theme="4"/>
      <name val="Source Sans Pro"/>
      <family val="2"/>
    </font>
    <font>
      <sz val="12"/>
      <name val="Times New Roman"/>
      <family val="1"/>
    </font>
    <font>
      <sz val="11"/>
      <color indexed="8"/>
      <name val="Calibri"/>
      <family val="2"/>
    </font>
    <font>
      <sz val="11"/>
      <color indexed="52"/>
      <name val="Calibri"/>
      <family val="2"/>
    </font>
    <font>
      <b/>
      <sz val="11"/>
      <color indexed="9"/>
      <name val="Calibri"/>
      <family val="2"/>
    </font>
    <font>
      <sz val="11"/>
      <color indexed="9"/>
      <name val="Calibri"/>
      <family val="2"/>
    </font>
    <font>
      <b/>
      <sz val="11"/>
      <color indexed="52"/>
      <name val="Calibri"/>
      <family val="2"/>
    </font>
    <font>
      <sz val="11"/>
      <color indexed="10"/>
      <name val="Calibri"/>
      <family val="2"/>
    </font>
    <font>
      <b/>
      <sz val="11"/>
      <color indexed="63"/>
      <name val="Calibri"/>
      <family val="2"/>
    </font>
    <font>
      <sz val="11"/>
      <color indexed="20"/>
      <name val="Calibri"/>
      <family val="2"/>
    </font>
    <font>
      <b/>
      <sz val="18"/>
      <color indexed="56"/>
      <name val="Cambria"/>
      <family val="1"/>
    </font>
    <font>
      <b/>
      <sz val="13"/>
      <color indexed="56"/>
      <name val="Calibri"/>
      <family val="2"/>
    </font>
    <font>
      <sz val="11"/>
      <color indexed="17"/>
      <name val="Calibri"/>
      <family val="2"/>
    </font>
    <font>
      <b/>
      <sz val="11"/>
      <color indexed="8"/>
      <name val="Calibri"/>
      <family val="2"/>
    </font>
    <font>
      <i/>
      <sz val="11"/>
      <color indexed="23"/>
      <name val="Calibri"/>
      <family val="2"/>
    </font>
    <font>
      <b/>
      <sz val="15"/>
      <color indexed="56"/>
      <name val="Calibri"/>
      <family val="2"/>
    </font>
    <font>
      <b/>
      <sz val="11"/>
      <color indexed="56"/>
      <name val="Calibri"/>
      <family val="2"/>
    </font>
    <font>
      <sz val="11"/>
      <color indexed="62"/>
      <name val="Calibri"/>
      <family val="2"/>
    </font>
    <font>
      <sz val="11"/>
      <color indexed="60"/>
      <name val="Calibri"/>
      <family val="2"/>
    </font>
    <font>
      <sz val="11"/>
      <name val="Source Sans Pro"/>
      <family val="2"/>
    </font>
    <font>
      <b/>
      <sz val="11"/>
      <name val="Source Sans Pro"/>
      <family val="2"/>
    </font>
    <font>
      <b/>
      <sz val="11"/>
      <color theme="0"/>
      <name val="Calibri"/>
      <family val="2"/>
      <scheme val="minor"/>
    </font>
  </fonts>
  <fills count="28">
    <fill>
      <patternFill patternType="none"/>
    </fill>
    <fill>
      <patternFill patternType="gray125"/>
    </fill>
    <fill>
      <patternFill patternType="solid">
        <fgColor rgb="FFEBF7FF"/>
        <bgColor indexed="64"/>
      </patternFill>
    </fill>
    <fill>
      <patternFill patternType="solid">
        <fgColor theme="0" tint="-4.9989318521683403E-2"/>
        <bgColor indexed="64"/>
      </patternFill>
    </fill>
    <fill>
      <patternFill patternType="solid">
        <fgColor rgb="FFFCE4F7"/>
        <bgColor indexed="64"/>
      </patternFill>
    </fill>
    <fill>
      <patternFill patternType="solid">
        <fgColor theme="0" tint="-0.14999847407452621"/>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s>
  <borders count="33">
    <border>
      <left/>
      <right/>
      <top/>
      <bottom/>
      <diagonal/>
    </border>
    <border>
      <left style="thin">
        <color auto="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auto="1"/>
      </right>
      <top style="thin">
        <color theme="0" tint="-0.14996795556505021"/>
      </top>
      <bottom style="thin">
        <color theme="0" tint="-0.14996795556505021"/>
      </bottom>
      <diagonal/>
    </border>
    <border>
      <left style="thin">
        <color auto="1"/>
      </left>
      <right style="thin">
        <color theme="0" tint="-0.14996795556505021"/>
      </right>
      <top style="thin">
        <color theme="0" tint="-0.14996795556505021"/>
      </top>
      <bottom style="thin">
        <color auto="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auto="1"/>
      </right>
      <top style="thin">
        <color theme="0" tint="-0.14996795556505021"/>
      </top>
      <bottom style="thin">
        <color auto="1"/>
      </bottom>
      <diagonal/>
    </border>
    <border>
      <left style="thin">
        <color auto="1"/>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auto="1"/>
      </right>
      <top/>
      <bottom style="thin">
        <color theme="0" tint="-0.14996795556505021"/>
      </bottom>
      <diagonal/>
    </border>
    <border>
      <left style="thin">
        <color auto="1"/>
      </left>
      <right style="thin">
        <color theme="0" tint="-0.14996795556505021"/>
      </right>
      <top style="thin">
        <color theme="0" tint="-0.14996795556505021"/>
      </top>
      <bottom style="thin">
        <color theme="1"/>
      </bottom>
      <diagonal/>
    </border>
    <border>
      <left style="thin">
        <color theme="0" tint="-0.14996795556505021"/>
      </left>
      <right style="thin">
        <color theme="0" tint="-0.14996795556505021"/>
      </right>
      <top style="thin">
        <color theme="0" tint="-0.14996795556505021"/>
      </top>
      <bottom style="thin">
        <color theme="1"/>
      </bottom>
      <diagonal/>
    </border>
    <border>
      <left style="thin">
        <color theme="0" tint="-0.14996795556505021"/>
      </left>
      <right style="thin">
        <color auto="1"/>
      </right>
      <top style="thin">
        <color theme="0" tint="-0.14996795556505021"/>
      </top>
      <bottom style="thin">
        <color theme="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theme="0" tint="-0.14996795556505021"/>
      </bottom>
      <diagonal/>
    </border>
    <border>
      <left style="thin">
        <color auto="1"/>
      </left>
      <right style="thin">
        <color auto="1"/>
      </right>
      <top style="thin">
        <color theme="0" tint="-0.14996795556505021"/>
      </top>
      <bottom style="thin">
        <color theme="0" tint="-0.14996795556505021"/>
      </bottom>
      <diagonal/>
    </border>
    <border>
      <left style="thin">
        <color auto="1"/>
      </left>
      <right style="thin">
        <color auto="1"/>
      </right>
      <top style="thin">
        <color theme="0" tint="-0.14996795556505021"/>
      </top>
      <bottom style="thin">
        <color auto="1"/>
      </bottom>
      <diagonal/>
    </border>
    <border>
      <left style="thin">
        <color auto="1"/>
      </left>
      <right/>
      <top style="thin">
        <color auto="1"/>
      </top>
      <bottom style="thin">
        <color theme="0" tint="-0.14996795556505021"/>
      </bottom>
      <diagonal/>
    </border>
    <border>
      <left/>
      <right/>
      <top style="thin">
        <color auto="1"/>
      </top>
      <bottom style="thin">
        <color theme="0" tint="-0.14996795556505021"/>
      </bottom>
      <diagonal/>
    </border>
    <border>
      <left/>
      <right style="thin">
        <color auto="1"/>
      </right>
      <top style="thin">
        <color auto="1"/>
      </top>
      <bottom style="thin">
        <color theme="0" tint="-0.14996795556505021"/>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43">
    <xf numFmtId="0" fontId="0" fillId="0" borderId="0"/>
    <xf numFmtId="0" fontId="13" fillId="0" borderId="0">
      <alignment vertical="center"/>
    </xf>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9"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7" fillId="16"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23" borderId="0" applyNumberFormat="0" applyBorder="0" applyAlignment="0" applyProtection="0"/>
    <xf numFmtId="0" fontId="21" fillId="7" borderId="0" applyNumberFormat="0" applyBorder="0" applyAlignment="0" applyProtection="0"/>
    <xf numFmtId="0" fontId="18" fillId="24" borderId="23" applyNumberFormat="0" applyAlignment="0" applyProtection="0"/>
    <xf numFmtId="0" fontId="16" fillId="25" borderId="24" applyNumberFormat="0" applyAlignment="0" applyProtection="0"/>
    <xf numFmtId="0" fontId="26" fillId="0" borderId="0" applyNumberFormat="0" applyFill="0" applyBorder="0" applyAlignment="0" applyProtection="0"/>
    <xf numFmtId="0" fontId="24" fillId="8" borderId="0" applyNumberFormat="0" applyBorder="0" applyAlignment="0" applyProtection="0"/>
    <xf numFmtId="0" fontId="27" fillId="0" borderId="25" applyNumberFormat="0" applyFill="0" applyAlignment="0" applyProtection="0"/>
    <xf numFmtId="0" fontId="23" fillId="0" borderId="26" applyNumberFormat="0" applyFill="0" applyAlignment="0" applyProtection="0"/>
    <xf numFmtId="0" fontId="28" fillId="0" borderId="27" applyNumberFormat="0" applyFill="0" applyAlignment="0" applyProtection="0"/>
    <xf numFmtId="0" fontId="28" fillId="0" borderId="0" applyNumberFormat="0" applyFill="0" applyBorder="0" applyAlignment="0" applyProtection="0"/>
    <xf numFmtId="0" fontId="29" fillId="11" borderId="23" applyNumberFormat="0" applyAlignment="0" applyProtection="0"/>
    <xf numFmtId="0" fontId="15" fillId="0" borderId="28" applyNumberFormat="0" applyFill="0" applyAlignment="0" applyProtection="0"/>
    <xf numFmtId="0" fontId="30" fillId="26" borderId="0" applyNumberFormat="0" applyBorder="0" applyAlignment="0" applyProtection="0"/>
    <xf numFmtId="0" fontId="13" fillId="27" borderId="29" applyNumberFormat="0" applyFont="0" applyAlignment="0" applyProtection="0"/>
    <xf numFmtId="0" fontId="20" fillId="24" borderId="30" applyNumberFormat="0" applyAlignment="0" applyProtection="0"/>
    <xf numFmtId="0" fontId="22" fillId="0" borderId="0" applyNumberFormat="0" applyFill="0" applyBorder="0" applyAlignment="0" applyProtection="0"/>
    <xf numFmtId="0" fontId="25" fillId="0" borderId="31" applyNumberFormat="0" applyFill="0" applyAlignment="0" applyProtection="0"/>
    <xf numFmtId="0" fontId="19" fillId="0" borderId="0" applyNumberFormat="0" applyFill="0" applyBorder="0" applyAlignment="0" applyProtection="0"/>
  </cellStyleXfs>
  <cellXfs count="107">
    <xf numFmtId="0" fontId="0" fillId="0" borderId="0" xfId="0"/>
    <xf numFmtId="0" fontId="4" fillId="0" borderId="0" xfId="0" applyFont="1" applyAlignment="1">
      <alignment vertical="center"/>
    </xf>
    <xf numFmtId="0" fontId="1" fillId="0" borderId="0" xfId="0" applyFont="1" applyAlignment="1">
      <alignment vertical="center"/>
    </xf>
    <xf numFmtId="2" fontId="0" fillId="2" borderId="0" xfId="0" applyNumberFormat="1" applyFill="1" applyAlignment="1" applyProtection="1">
      <alignment horizontal="center" vertical="center"/>
      <protection locked="0"/>
    </xf>
    <xf numFmtId="1" fontId="0" fillId="2" borderId="0" xfId="0" applyNumberFormat="1" applyFill="1" applyAlignment="1" applyProtection="1">
      <alignment horizontal="center" vertical="center"/>
      <protection locked="0"/>
    </xf>
    <xf numFmtId="0" fontId="0" fillId="5" borderId="0" xfId="0" applyFill="1" applyAlignment="1">
      <alignment horizontal="center" vertical="center"/>
    </xf>
    <xf numFmtId="0" fontId="0" fillId="5" borderId="0" xfId="0" applyFill="1"/>
    <xf numFmtId="0" fontId="0" fillId="0" borderId="22" xfId="0" applyBorder="1"/>
    <xf numFmtId="0" fontId="0" fillId="0" borderId="0" xfId="0" applyAlignment="1">
      <alignment vertical="center"/>
    </xf>
    <xf numFmtId="0" fontId="0" fillId="0" borderId="0" xfId="0" applyAlignment="1">
      <alignment horizontal="right" indent="1"/>
    </xf>
    <xf numFmtId="0" fontId="1" fillId="0" borderId="0" xfId="0" applyFont="1" applyAlignment="1">
      <alignment horizontal="right" vertical="center" indent="1"/>
    </xf>
    <xf numFmtId="0" fontId="0" fillId="0" borderId="0" xfId="0" applyAlignment="1">
      <alignment horizontal="right" vertical="center" indent="1"/>
    </xf>
    <xf numFmtId="2" fontId="0" fillId="4" borderId="0" xfId="0" applyNumberFormat="1" applyFill="1" applyAlignment="1">
      <alignment horizontal="center" vertical="center"/>
    </xf>
    <xf numFmtId="0" fontId="0" fillId="0" borderId="0" xfId="0" applyAlignment="1">
      <alignment horizontal="center" vertical="center"/>
    </xf>
    <xf numFmtId="0" fontId="2" fillId="5" borderId="0" xfId="0" applyFont="1" applyFill="1" applyAlignment="1">
      <alignment horizontal="center" vertical="center"/>
    </xf>
    <xf numFmtId="1" fontId="0" fillId="5" borderId="0" xfId="0" applyNumberFormat="1" applyFill="1" applyAlignment="1">
      <alignment horizontal="center" vertical="center"/>
    </xf>
    <xf numFmtId="164" fontId="0" fillId="4" borderId="0" xfId="0" applyNumberFormat="1" applyFill="1" applyAlignment="1">
      <alignment horizontal="center" vertical="center"/>
    </xf>
    <xf numFmtId="0" fontId="0" fillId="5" borderId="0" xfId="0" applyFill="1" applyAlignment="1">
      <alignment vertical="center"/>
    </xf>
    <xf numFmtId="2" fontId="0" fillId="5" borderId="0" xfId="0" applyNumberFormat="1" applyFill="1" applyAlignment="1">
      <alignment horizontal="right" vertical="center"/>
    </xf>
    <xf numFmtId="2" fontId="0" fillId="5" borderId="0" xfId="0" applyNumberFormat="1" applyFill="1" applyAlignment="1">
      <alignment horizontal="center" vertical="center"/>
    </xf>
    <xf numFmtId="0" fontId="0" fillId="5" borderId="22" xfId="0" applyFill="1" applyBorder="1"/>
    <xf numFmtId="0" fontId="0" fillId="5" borderId="0" xfId="0" applyFill="1" applyAlignment="1">
      <alignment horizontal="right" indent="1"/>
    </xf>
    <xf numFmtId="1" fontId="0" fillId="4" borderId="0" xfId="0" applyNumberFormat="1" applyFill="1" applyAlignment="1">
      <alignment horizontal="center" vertical="center"/>
    </xf>
    <xf numFmtId="0" fontId="8" fillId="0" borderId="0" xfId="0" applyFont="1" applyAlignment="1">
      <alignment horizontal="right" vertical="top" indent="1"/>
    </xf>
    <xf numFmtId="3" fontId="0" fillId="4" borderId="0" xfId="0" applyNumberFormat="1" applyFill="1" applyAlignment="1">
      <alignment horizontal="center" vertical="center"/>
    </xf>
    <xf numFmtId="2" fontId="0" fillId="0" borderId="0" xfId="0" applyNumberFormat="1" applyAlignment="1">
      <alignment horizontal="center" vertical="center"/>
    </xf>
    <xf numFmtId="164" fontId="0" fillId="0" borderId="0" xfId="0" applyNumberFormat="1" applyAlignment="1">
      <alignment horizontal="center" vertical="center"/>
    </xf>
    <xf numFmtId="0" fontId="6" fillId="0" borderId="0" xfId="0" applyFont="1"/>
    <xf numFmtId="0" fontId="6" fillId="0" borderId="0" xfId="0" applyFont="1" applyAlignment="1">
      <alignment horizontal="left"/>
    </xf>
    <xf numFmtId="0" fontId="6" fillId="0" borderId="0" xfId="0" applyFont="1" applyAlignment="1">
      <alignment horizontal="right"/>
    </xf>
    <xf numFmtId="0" fontId="9" fillId="0" borderId="0" xfId="0" applyFont="1" applyAlignment="1">
      <alignment vertical="center" wrapText="1"/>
    </xf>
    <xf numFmtId="0" fontId="4" fillId="0" borderId="0" xfId="0" applyFont="1" applyAlignment="1">
      <alignment vertical="center" wrapText="1"/>
    </xf>
    <xf numFmtId="3" fontId="0" fillId="2" borderId="0" xfId="0" applyNumberFormat="1" applyFill="1" applyAlignment="1" applyProtection="1">
      <alignment horizontal="center" vertical="center"/>
      <protection locked="0"/>
    </xf>
    <xf numFmtId="0" fontId="9" fillId="0" borderId="0" xfId="0" applyFont="1" applyAlignment="1">
      <alignment horizontal="center" vertical="center" wrapText="1"/>
    </xf>
    <xf numFmtId="0" fontId="0" fillId="2" borderId="0" xfId="0" applyFill="1" applyAlignment="1" applyProtection="1">
      <alignment horizontal="center" vertical="center"/>
      <protection locked="0"/>
    </xf>
    <xf numFmtId="0" fontId="8" fillId="0" borderId="0" xfId="0" applyFont="1" applyAlignment="1">
      <alignment vertical="top"/>
    </xf>
    <xf numFmtId="0" fontId="32" fillId="0" borderId="0" xfId="1" applyFont="1" applyAlignment="1">
      <alignment vertical="center" wrapText="1"/>
    </xf>
    <xf numFmtId="0" fontId="10" fillId="0" borderId="0" xfId="0" applyFont="1" applyAlignment="1">
      <alignment vertical="center"/>
    </xf>
    <xf numFmtId="0" fontId="5" fillId="0" borderId="0" xfId="0" applyFont="1" applyAlignment="1">
      <alignment vertical="center"/>
    </xf>
    <xf numFmtId="0" fontId="10" fillId="2" borderId="32" xfId="0" applyFont="1" applyFill="1" applyBorder="1" applyAlignment="1">
      <alignment vertical="center"/>
    </xf>
    <xf numFmtId="0" fontId="10" fillId="4" borderId="32" xfId="0" applyFont="1" applyFill="1" applyBorder="1" applyAlignment="1">
      <alignment vertical="center"/>
    </xf>
    <xf numFmtId="0" fontId="10" fillId="0" borderId="0" xfId="0" applyFont="1" applyAlignment="1">
      <alignment vertical="top" wrapText="1"/>
    </xf>
    <xf numFmtId="0" fontId="11" fillId="0" borderId="0" xfId="0" applyFont="1" applyAlignment="1">
      <alignment horizontal="left" vertical="center"/>
    </xf>
    <xf numFmtId="0" fontId="10" fillId="0" borderId="0" xfId="0" applyFont="1"/>
    <xf numFmtId="0" fontId="2" fillId="0" borderId="0" xfId="0" applyFont="1"/>
    <xf numFmtId="0" fontId="33" fillId="0" borderId="0" xfId="0" applyFont="1"/>
    <xf numFmtId="0" fontId="3" fillId="0" borderId="0" xfId="0" applyFont="1" applyAlignment="1">
      <alignment horizontal="lef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1" fillId="0" borderId="16" xfId="0" applyFont="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1" fillId="0" borderId="17" xfId="0" applyFont="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2" fontId="0" fillId="2" borderId="3" xfId="0" applyNumberFormat="1" applyFill="1" applyBorder="1" applyAlignment="1">
      <alignment horizontal="center" vertical="center"/>
    </xf>
    <xf numFmtId="2" fontId="0" fillId="3" borderId="3" xfId="0" applyNumberFormat="1" applyFill="1" applyBorder="1" applyAlignment="1">
      <alignment horizontal="center" vertical="center"/>
    </xf>
    <xf numFmtId="0" fontId="1" fillId="0" borderId="18" xfId="0" applyFont="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2" fontId="0" fillId="2" borderId="6" xfId="0" applyNumberFormat="1"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2" fontId="0" fillId="3" borderId="6" xfId="0" applyNumberFormat="1" applyFill="1" applyBorder="1" applyAlignment="1">
      <alignment horizontal="center" vertical="center"/>
    </xf>
    <xf numFmtId="0" fontId="0" fillId="0" borderId="0" xfId="0" applyProtection="1">
      <protection locked="0"/>
    </xf>
    <xf numFmtId="2" fontId="0" fillId="0" borderId="0" xfId="0" applyNumberFormat="1" applyAlignment="1">
      <alignment horizontal="right" vertical="center"/>
    </xf>
    <xf numFmtId="0" fontId="11" fillId="0" borderId="0" xfId="0" applyFont="1" applyAlignment="1">
      <alignment horizontal="center" vertical="center"/>
    </xf>
    <xf numFmtId="0" fontId="31" fillId="0" borderId="0" xfId="1" applyFont="1" applyAlignment="1">
      <alignment horizontal="left" vertical="center" wrapText="1"/>
    </xf>
    <xf numFmtId="0" fontId="10" fillId="0" borderId="0" xfId="0" applyFont="1" applyAlignment="1">
      <alignment horizontal="left" vertical="top" wrapText="1"/>
    </xf>
    <xf numFmtId="165" fontId="10" fillId="0" borderId="0" xfId="0" applyNumberFormat="1" applyFont="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4" fillId="0" borderId="0" xfId="0" applyFont="1" applyAlignment="1">
      <alignment horizontal="center" vertical="center" wrapText="1"/>
    </xf>
    <xf numFmtId="0" fontId="9" fillId="0" borderId="0" xfId="0" applyFont="1" applyAlignment="1">
      <alignment horizontal="center" vertical="center" wrapText="1"/>
    </xf>
    <xf numFmtId="14" fontId="6" fillId="0" borderId="0" xfId="0" applyNumberFormat="1" applyFont="1" applyAlignment="1">
      <alignment horizontal="center"/>
    </xf>
    <xf numFmtId="0" fontId="0" fillId="2" borderId="0" xfId="0" applyFill="1" applyAlignment="1" applyProtection="1">
      <alignment horizontal="left" vertical="center"/>
      <protection locked="0"/>
    </xf>
    <xf numFmtId="0" fontId="0" fillId="2" borderId="0" xfId="0" applyFill="1" applyAlignment="1" applyProtection="1">
      <alignment horizontal="center" vertical="center"/>
      <protection locked="0"/>
    </xf>
    <xf numFmtId="0" fontId="7" fillId="0" borderId="0" xfId="0" applyFont="1" applyAlignment="1">
      <alignment horizontal="left" vertical="top"/>
    </xf>
    <xf numFmtId="0" fontId="8" fillId="0" borderId="0" xfId="0" applyFont="1" applyAlignment="1">
      <alignment horizontal="left" vertical="top"/>
    </xf>
    <xf numFmtId="0" fontId="4" fillId="0" borderId="0" xfId="0" applyFont="1" applyAlignment="1" applyProtection="1">
      <alignment horizontal="left" vertical="center"/>
      <protection locked="0"/>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0" xfId="0" applyFont="1" applyFill="1" applyBorder="1" applyAlignment="1">
      <alignment horizontal="center" vertical="center"/>
    </xf>
    <xf numFmtId="0" fontId="1" fillId="3" borderId="21" xfId="0" applyFont="1" applyFill="1" applyBorder="1" applyAlignment="1">
      <alignment horizontal="center" vertical="center"/>
    </xf>
  </cellXfs>
  <cellStyles count="43">
    <cellStyle name="20% - Accent1 2" xfId="2" xr:uid="{19642E55-D804-495C-AA60-232B16C4F512}"/>
    <cellStyle name="20% - Accent2 2" xfId="3" xr:uid="{B93B5D25-BE94-43BF-A2D5-BA6C209B2389}"/>
    <cellStyle name="20% - Accent3 2" xfId="4" xr:uid="{834163D4-E917-4364-B635-C4F4CEC83AD0}"/>
    <cellStyle name="20% - Accent4 2" xfId="5" xr:uid="{0E1B01CB-18E5-4DC7-911B-0DD8D5BC59C3}"/>
    <cellStyle name="20% - Accent5 2" xfId="6" xr:uid="{2E57D202-913D-4E61-B0DC-08F4DF1E1223}"/>
    <cellStyle name="20% - Accent6 2" xfId="7" xr:uid="{78262651-367A-4809-AA99-B35D6A5C459C}"/>
    <cellStyle name="40% - Accent1 2" xfId="8" xr:uid="{F152B9FD-716F-4F0A-9455-18DC783CB8A5}"/>
    <cellStyle name="40% - Accent2 2" xfId="9" xr:uid="{04CFA682-F2C5-496E-90C5-5F0F35C23A1D}"/>
    <cellStyle name="40% - Accent3 2" xfId="10" xr:uid="{AB2D4639-0C2F-487A-A1B3-C5AFFFC415FD}"/>
    <cellStyle name="40% - Accent4 2" xfId="11" xr:uid="{FFCFC94C-1920-4D73-88BE-C9112342817B}"/>
    <cellStyle name="40% - Accent5 2" xfId="12" xr:uid="{9289ECD7-3B9D-455D-88DC-C78E6B13B5D7}"/>
    <cellStyle name="40% - Accent6 2" xfId="13" xr:uid="{A0763988-839F-4AB6-AB42-746C077E1F5E}"/>
    <cellStyle name="60% - Accent1 2" xfId="14" xr:uid="{53FF3343-81B7-4D75-BF2E-0B586B39CA67}"/>
    <cellStyle name="60% - Accent2 2" xfId="15" xr:uid="{05DDA5FE-9FF3-4A87-803F-086EDACD55AD}"/>
    <cellStyle name="60% - Accent3 2" xfId="16" xr:uid="{374B5F20-228F-45C5-BDBA-F6BB9AC192EF}"/>
    <cellStyle name="60% - Accent4 2" xfId="17" xr:uid="{200E1952-89EE-4CDE-A09B-39A87043F43A}"/>
    <cellStyle name="60% - Accent5 2" xfId="18" xr:uid="{41C0D15B-E3D4-4E83-8E8B-984079956E47}"/>
    <cellStyle name="60% - Accent6 2" xfId="19" xr:uid="{E2CC9C37-1BFB-4A2C-89D2-4F3EC51ACEB7}"/>
    <cellStyle name="Accent1 2" xfId="20" xr:uid="{6B823873-672B-49BC-9D66-C1CFBD83DCEC}"/>
    <cellStyle name="Accent2 2" xfId="21" xr:uid="{AFFD7728-699C-478B-8FC0-4D1D7A03C733}"/>
    <cellStyle name="Accent3 2" xfId="22" xr:uid="{FB4E86D6-8628-4E66-9F2E-DBC41E9C32DB}"/>
    <cellStyle name="Accent4 2" xfId="23" xr:uid="{C1C8B6B5-0678-4D21-8636-FF788BA6C985}"/>
    <cellStyle name="Accent5 2" xfId="24" xr:uid="{855C6284-C8FF-49AC-B65A-091B6FB8C71B}"/>
    <cellStyle name="Accent6 2" xfId="25" xr:uid="{CEE517C7-20D3-4B74-B009-178EF3A8447F}"/>
    <cellStyle name="Bad 2" xfId="26" xr:uid="{A7B72CCD-9C4F-4C64-B704-ED44CBB3DD2D}"/>
    <cellStyle name="Calculation 2" xfId="27" xr:uid="{58D141CA-E3C4-456B-8F6E-5799FB2575AF}"/>
    <cellStyle name="Check Cell 2" xfId="28" xr:uid="{352FC234-74F6-43D7-B26F-764EA856A032}"/>
    <cellStyle name="Explanatory Text 2" xfId="29" xr:uid="{671011B2-8264-4B35-9D41-FD11841ABEFD}"/>
    <cellStyle name="Good 2" xfId="30" xr:uid="{4B767C90-1493-4B7E-BCF9-CCD811201BD4}"/>
    <cellStyle name="Heading 1 2" xfId="31" xr:uid="{4179A725-FE02-47B8-8551-D69AC63D07D6}"/>
    <cellStyle name="Heading 2 2" xfId="32" xr:uid="{7DDFEE16-6A3A-4511-A55D-BB1DC4685A8D}"/>
    <cellStyle name="Heading 3 2" xfId="33" xr:uid="{055D5C5A-3DD9-4842-A7DC-021B614B5A5A}"/>
    <cellStyle name="Heading 4 2" xfId="34" xr:uid="{AA6ADA68-9740-4E1F-939F-85EEC5A978D5}"/>
    <cellStyle name="Input 2" xfId="35" xr:uid="{4B54B5FF-FDDD-47A9-850F-26F0FFDA20AC}"/>
    <cellStyle name="Linked Cell 2" xfId="36" xr:uid="{9F017608-7865-4916-84EE-0AAB4A304F81}"/>
    <cellStyle name="Neutral 2" xfId="37" xr:uid="{0FFFE7C6-686E-4093-8253-93A797E0B4BC}"/>
    <cellStyle name="Normal" xfId="0" builtinId="0"/>
    <cellStyle name="Normal 2" xfId="1" xr:uid="{30FB9AEC-8D6B-4832-946E-2C08FC3E7EDD}"/>
    <cellStyle name="Note 2" xfId="38" xr:uid="{4A44718F-D3F2-400B-A125-0C5EF2927FB0}"/>
    <cellStyle name="Output 2" xfId="39" xr:uid="{1CFDB184-4FC7-44D0-9F28-053621021037}"/>
    <cellStyle name="Title 2" xfId="40" xr:uid="{CB64B4CD-88D1-4B30-B6FD-64AB14C0A1B2}"/>
    <cellStyle name="Total 2" xfId="41" xr:uid="{E0E5CE60-F5DA-4EC8-8C5A-CEF64C83A4CA}"/>
    <cellStyle name="Warning Text 2" xfId="42" xr:uid="{DE23ABB7-BED2-4CE5-A12C-C2EC4F02B788}"/>
  </cellStyles>
  <dxfs count="3">
    <dxf>
      <font>
        <color theme="0"/>
      </font>
      <fill>
        <patternFill>
          <bgColor theme="0"/>
        </patternFill>
      </fill>
      <border>
        <left/>
        <right/>
        <top/>
        <bottom/>
        <vertical/>
        <horizontal/>
      </border>
    </dxf>
    <dxf>
      <font>
        <color theme="0"/>
      </font>
      <fill>
        <patternFill>
          <bgColor theme="0"/>
        </patternFill>
      </fill>
    </dxf>
    <dxf>
      <font>
        <color theme="0"/>
      </font>
      <fill>
        <patternFill>
          <bgColor theme="0"/>
        </patternFill>
      </fill>
      <border>
        <left/>
        <right/>
        <top/>
        <bottom/>
        <vertical/>
        <horizontal/>
      </border>
    </dxf>
  </dxfs>
  <tableStyles count="0" defaultTableStyle="TableStyleMedium2" defaultPivotStyle="PivotStyleLight16"/>
  <colors>
    <mruColors>
      <color rgb="FFFCE4F7"/>
      <color rgb="FFEBF7FF"/>
      <color rgb="FFEFF8EC"/>
      <color rgb="FFC8F0FF"/>
      <color rgb="FFFFEA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7620</xdr:colOff>
      <xdr:row>1</xdr:row>
      <xdr:rowOff>7620</xdr:rowOff>
    </xdr:from>
    <xdr:to>
      <xdr:col>7</xdr:col>
      <xdr:colOff>390525</xdr:colOff>
      <xdr:row>6</xdr:row>
      <xdr:rowOff>126445</xdr:rowOff>
    </xdr:to>
    <xdr:pic>
      <xdr:nvPicPr>
        <xdr:cNvPr id="2" name="Picture 1">
          <a:extLst>
            <a:ext uri="{FF2B5EF4-FFF2-40B4-BE49-F238E27FC236}">
              <a16:creationId xmlns:a16="http://schemas.microsoft.com/office/drawing/2014/main" id="{5B8E33E2-5E33-4597-81EF-4C87764FDEC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2910"/>
        <a:stretch/>
      </xdr:blipFill>
      <xdr:spPr>
        <a:xfrm>
          <a:off x="617220" y="190500"/>
          <a:ext cx="4023360" cy="10313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173355</xdr:colOff>
      <xdr:row>4</xdr:row>
      <xdr:rowOff>172165</xdr:rowOff>
    </xdr:to>
    <xdr:pic>
      <xdr:nvPicPr>
        <xdr:cNvPr id="2" name="Picture 1">
          <a:extLst>
            <a:ext uri="{FF2B5EF4-FFF2-40B4-BE49-F238E27FC236}">
              <a16:creationId xmlns:a16="http://schemas.microsoft.com/office/drawing/2014/main" id="{F24B8E76-5D89-49F9-A4F6-A97D85D1A99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2910"/>
        <a:stretch/>
      </xdr:blipFill>
      <xdr:spPr>
        <a:xfrm>
          <a:off x="142875" y="285750"/>
          <a:ext cx="4038600" cy="1019890"/>
        </a:xfrm>
        <a:prstGeom prst="rect">
          <a:avLst/>
        </a:prstGeom>
      </xdr:spPr>
    </xdr:pic>
    <xdr:clientData/>
  </xdr:twoCellAnchor>
</xdr:wsDr>
</file>

<file path=xl/theme/theme1.xml><?xml version="1.0" encoding="utf-8"?>
<a:theme xmlns:a="http://schemas.openxmlformats.org/drawingml/2006/main" name="Office Theme">
  <a:themeElements>
    <a:clrScheme name="AgriVantage">
      <a:dk1>
        <a:sysClr val="windowText" lastClr="000000"/>
      </a:dk1>
      <a:lt1>
        <a:sysClr val="window" lastClr="FFFFFF"/>
      </a:lt1>
      <a:dk2>
        <a:srgbClr val="44546A"/>
      </a:dk2>
      <a:lt2>
        <a:srgbClr val="E7E6E6"/>
      </a:lt2>
      <a:accent1>
        <a:srgbClr val="034EA2"/>
      </a:accent1>
      <a:accent2>
        <a:srgbClr val="62BB46"/>
      </a:accent2>
      <a:accent3>
        <a:srgbClr val="00AEEF"/>
      </a:accent3>
      <a:accent4>
        <a:srgbClr val="ED8B00"/>
      </a:accent4>
      <a:accent5>
        <a:srgbClr val="C017A2"/>
      </a:accent5>
      <a:accent6>
        <a:srgbClr val="E1DD0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54B32-9C8A-4381-8474-8D32F3C1825D}">
  <sheetPr codeName="Sheet5"/>
  <dimension ref="B9:P31"/>
  <sheetViews>
    <sheetView showGridLines="0" showRowColHeaders="0" tabSelected="1" workbookViewId="0">
      <selection activeCell="C26" sqref="C26:I26"/>
    </sheetView>
  </sheetViews>
  <sheetFormatPr defaultColWidth="8.88671875" defaultRowHeight="16.8" x14ac:dyDescent="0.3"/>
  <cols>
    <col min="1" max="1" width="2.109375" style="37" customWidth="1"/>
    <col min="2" max="2" width="4.33203125" style="37" customWidth="1"/>
    <col min="3" max="13" width="9.6640625" style="37" customWidth="1"/>
    <col min="14" max="16384" width="8.88671875" style="37"/>
  </cols>
  <sheetData>
    <row r="9" spans="2:14" x14ac:dyDescent="0.3">
      <c r="B9" s="88" t="s">
        <v>54</v>
      </c>
      <c r="C9" s="88"/>
      <c r="D9" s="87">
        <v>45429</v>
      </c>
      <c r="E9" s="87"/>
      <c r="H9" s="85"/>
      <c r="I9" s="85"/>
      <c r="J9" s="85"/>
      <c r="K9" s="85"/>
      <c r="L9" s="85"/>
      <c r="M9" s="85"/>
      <c r="N9" s="85"/>
    </row>
    <row r="10" spans="2:14" x14ac:dyDescent="0.3">
      <c r="H10" s="85"/>
      <c r="I10" s="85"/>
      <c r="J10" s="85"/>
      <c r="K10" s="85"/>
      <c r="L10" s="85"/>
      <c r="M10" s="85"/>
      <c r="N10" s="85"/>
    </row>
    <row r="11" spans="2:14" ht="25.8" x14ac:dyDescent="0.3">
      <c r="B11" s="1" t="s">
        <v>53</v>
      </c>
    </row>
    <row r="13" spans="2:14" ht="18" customHeight="1" x14ac:dyDescent="0.3">
      <c r="B13" s="38" t="s">
        <v>65</v>
      </c>
      <c r="C13" s="37" t="s">
        <v>64</v>
      </c>
      <c r="I13" s="36"/>
      <c r="J13" s="36"/>
      <c r="K13" s="36"/>
    </row>
    <row r="14" spans="2:14" ht="4.95" customHeight="1" x14ac:dyDescent="0.3">
      <c r="B14" s="38"/>
      <c r="I14" s="36"/>
      <c r="J14" s="36"/>
      <c r="K14" s="36"/>
    </row>
    <row r="15" spans="2:14" ht="14.4" customHeight="1" x14ac:dyDescent="0.3">
      <c r="B15" s="38" t="s">
        <v>65</v>
      </c>
      <c r="C15" s="37" t="s">
        <v>66</v>
      </c>
      <c r="J15" s="39"/>
      <c r="K15" s="36"/>
    </row>
    <row r="16" spans="2:14" ht="4.95" customHeight="1" x14ac:dyDescent="0.3">
      <c r="B16" s="38"/>
      <c r="J16" s="36"/>
      <c r="K16" s="36"/>
    </row>
    <row r="17" spans="2:16" ht="14.4" customHeight="1" x14ac:dyDescent="0.3">
      <c r="B17" s="38" t="s">
        <v>65</v>
      </c>
      <c r="C17" s="37" t="s">
        <v>67</v>
      </c>
      <c r="J17" s="36"/>
      <c r="K17" s="36"/>
      <c r="M17" s="40"/>
    </row>
    <row r="18" spans="2:16" ht="4.95" customHeight="1" x14ac:dyDescent="0.3">
      <c r="B18" s="38"/>
      <c r="J18" s="36"/>
      <c r="K18" s="36"/>
    </row>
    <row r="19" spans="2:16" ht="14.4" customHeight="1" x14ac:dyDescent="0.3">
      <c r="B19" s="38" t="s">
        <v>65</v>
      </c>
      <c r="C19" s="86" t="s">
        <v>68</v>
      </c>
      <c r="D19" s="86"/>
      <c r="E19" s="86"/>
      <c r="F19" s="86"/>
      <c r="G19" s="86"/>
      <c r="H19" s="86"/>
      <c r="I19" s="86"/>
      <c r="J19" s="86"/>
      <c r="K19" s="86"/>
      <c r="L19" s="86"/>
    </row>
    <row r="20" spans="2:16" ht="14.4" customHeight="1" x14ac:dyDescent="0.3">
      <c r="B20" s="36"/>
      <c r="C20" s="86"/>
      <c r="D20" s="86"/>
      <c r="E20" s="86"/>
      <c r="F20" s="86"/>
      <c r="G20" s="86"/>
      <c r="H20" s="86"/>
      <c r="I20" s="86"/>
      <c r="J20" s="86"/>
      <c r="K20" s="86"/>
      <c r="L20" s="86"/>
    </row>
    <row r="21" spans="2:16" ht="4.95" customHeight="1" x14ac:dyDescent="0.3">
      <c r="C21" s="41"/>
      <c r="D21" s="41"/>
      <c r="E21" s="41"/>
      <c r="F21" s="41"/>
      <c r="G21" s="41"/>
      <c r="H21" s="41"/>
      <c r="I21" s="41"/>
      <c r="J21" s="41"/>
      <c r="K21" s="41"/>
      <c r="L21" s="41"/>
    </row>
    <row r="22" spans="2:16" x14ac:dyDescent="0.3">
      <c r="B22" s="38" t="s">
        <v>65</v>
      </c>
      <c r="C22" s="37" t="s">
        <v>69</v>
      </c>
    </row>
    <row r="23" spans="2:16" ht="4.95" customHeight="1" x14ac:dyDescent="0.3"/>
    <row r="24" spans="2:16" x14ac:dyDescent="0.3">
      <c r="B24" s="38" t="s">
        <v>65</v>
      </c>
      <c r="C24" s="37" t="s">
        <v>74</v>
      </c>
    </row>
    <row r="26" spans="2:16" x14ac:dyDescent="0.3">
      <c r="C26" s="89" t="s">
        <v>70</v>
      </c>
      <c r="D26" s="89"/>
      <c r="E26" s="89"/>
      <c r="F26" s="89"/>
      <c r="G26" s="89"/>
      <c r="H26" s="89"/>
      <c r="I26" s="89"/>
      <c r="P26" s="42"/>
    </row>
    <row r="27" spans="2:16" x14ac:dyDescent="0.3">
      <c r="D27" s="84" t="s">
        <v>71</v>
      </c>
      <c r="E27" s="84"/>
      <c r="F27" s="84"/>
      <c r="G27" s="84"/>
      <c r="H27" s="84"/>
    </row>
    <row r="28" spans="2:16" x14ac:dyDescent="0.3">
      <c r="D28" s="84" t="s">
        <v>72</v>
      </c>
      <c r="E28" s="84"/>
      <c r="F28" s="84"/>
      <c r="G28" s="84"/>
      <c r="H28" s="84"/>
    </row>
    <row r="29" spans="2:16" x14ac:dyDescent="0.45">
      <c r="C29" s="89"/>
      <c r="D29" s="89"/>
      <c r="E29" s="89"/>
      <c r="F29" s="89"/>
      <c r="G29" s="89"/>
      <c r="H29" s="89"/>
      <c r="I29" s="89"/>
      <c r="P29" s="43"/>
    </row>
    <row r="30" spans="2:16" x14ac:dyDescent="0.45">
      <c r="D30" s="84"/>
      <c r="E30" s="84"/>
      <c r="F30" s="84"/>
      <c r="G30" s="84"/>
      <c r="H30" s="84"/>
      <c r="P30" s="43"/>
    </row>
    <row r="31" spans="2:16" x14ac:dyDescent="0.3">
      <c r="D31" s="84"/>
      <c r="E31" s="84"/>
      <c r="F31" s="84"/>
      <c r="G31" s="84"/>
      <c r="H31" s="84"/>
    </row>
  </sheetData>
  <mergeCells count="10">
    <mergeCell ref="D30:H30"/>
    <mergeCell ref="D31:H31"/>
    <mergeCell ref="H9:N10"/>
    <mergeCell ref="C19:L20"/>
    <mergeCell ref="D9:E9"/>
    <mergeCell ref="B9:C9"/>
    <mergeCell ref="C29:I29"/>
    <mergeCell ref="C26:I26"/>
    <mergeCell ref="D27:H27"/>
    <mergeCell ref="D28:H28"/>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0BA14-2559-42ED-9AD4-238014E294F9}">
  <sheetPr codeName="Sheet11">
    <pageSetUpPr fitToPage="1"/>
  </sheetPr>
  <dimension ref="B1:V80"/>
  <sheetViews>
    <sheetView showGridLines="0" showRowColHeaders="0" zoomScale="80" zoomScaleNormal="80" zoomScaleSheetLayoutView="90" workbookViewId="0">
      <selection activeCell="L35" sqref="L35:R38"/>
    </sheetView>
  </sheetViews>
  <sheetFormatPr defaultColWidth="9.109375" defaultRowHeight="22.2" customHeight="1" x14ac:dyDescent="0.3"/>
  <cols>
    <col min="1" max="1" width="2.109375" customWidth="1"/>
    <col min="2" max="2" width="33" customWidth="1"/>
    <col min="3" max="3" width="9.109375" customWidth="1"/>
    <col min="4" max="4" width="14" customWidth="1"/>
    <col min="5" max="5" width="2.88671875" customWidth="1"/>
    <col min="6" max="6" width="9.6640625" customWidth="1"/>
    <col min="7" max="7" width="21.6640625" customWidth="1"/>
    <col min="8" max="8" width="9.109375" customWidth="1"/>
    <col min="9" max="9" width="7.5546875" customWidth="1"/>
    <col min="10" max="10" width="9.109375" style="5" hidden="1" customWidth="1"/>
    <col min="11" max="11" width="2.6640625" customWidth="1"/>
    <col min="12" max="12" width="27.33203125" customWidth="1"/>
    <col min="15" max="15" width="4.33203125" customWidth="1"/>
    <col min="17" max="17" width="22.6640625" customWidth="1"/>
    <col min="20" max="20" width="9.109375" style="6" hidden="1" customWidth="1"/>
  </cols>
  <sheetData>
    <row r="1" spans="2:20" ht="13.2" customHeight="1" x14ac:dyDescent="0.3"/>
    <row r="6" spans="2:20" ht="10.95" customHeight="1" x14ac:dyDescent="0.3"/>
    <row r="7" spans="2:20" ht="22.2" customHeight="1" x14ac:dyDescent="0.3">
      <c r="B7" s="1" t="s">
        <v>14</v>
      </c>
      <c r="C7" s="1"/>
      <c r="D7" s="1"/>
      <c r="K7" s="7"/>
      <c r="L7" s="1" t="s">
        <v>31</v>
      </c>
      <c r="M7" s="8"/>
      <c r="N7" s="8"/>
      <c r="O7" s="8"/>
      <c r="P7" s="8"/>
      <c r="Q7" s="8"/>
    </row>
    <row r="8" spans="2:20" ht="4.95" customHeight="1" x14ac:dyDescent="0.3">
      <c r="K8" s="7"/>
    </row>
    <row r="9" spans="2:20" ht="22.2" customHeight="1" x14ac:dyDescent="0.3">
      <c r="B9" s="2" t="s">
        <v>15</v>
      </c>
      <c r="C9" s="93" t="s">
        <v>48</v>
      </c>
      <c r="D9" s="93"/>
      <c r="E9" s="93"/>
      <c r="F9" s="93"/>
      <c r="G9" s="93"/>
      <c r="H9" s="93"/>
      <c r="J9" s="5">
        <f>MATCH(C9,Drops!B13:B15)</f>
        <v>2</v>
      </c>
      <c r="K9" s="7"/>
      <c r="L9" s="2" t="s">
        <v>32</v>
      </c>
      <c r="M9" s="4">
        <v>100</v>
      </c>
      <c r="N9" s="8"/>
      <c r="O9" s="8"/>
      <c r="P9" s="9"/>
      <c r="Q9" s="10" t="s">
        <v>33</v>
      </c>
      <c r="R9" s="4">
        <v>56</v>
      </c>
      <c r="T9" s="5"/>
    </row>
    <row r="10" spans="2:20" ht="4.95" customHeight="1" x14ac:dyDescent="0.3">
      <c r="B10" s="2"/>
      <c r="C10" s="8"/>
      <c r="D10" s="8"/>
      <c r="E10" s="8"/>
      <c r="F10" s="8"/>
      <c r="G10" s="8"/>
      <c r="H10" s="8"/>
      <c r="K10" s="7"/>
      <c r="L10" s="2"/>
      <c r="M10" s="8"/>
      <c r="N10" s="8"/>
      <c r="O10" s="8"/>
      <c r="P10" s="10"/>
      <c r="Q10" s="11"/>
      <c r="R10" s="8"/>
      <c r="T10" s="5"/>
    </row>
    <row r="11" spans="2:20" ht="22.2" customHeight="1" x14ac:dyDescent="0.3">
      <c r="B11" s="2" t="s">
        <v>16</v>
      </c>
      <c r="C11" s="8"/>
      <c r="D11" s="8"/>
      <c r="E11" s="8"/>
      <c r="F11" s="8"/>
      <c r="G11" s="8"/>
      <c r="H11" s="8"/>
      <c r="K11" s="7"/>
      <c r="L11" s="2" t="s">
        <v>35</v>
      </c>
      <c r="M11" s="94" t="s">
        <v>7</v>
      </c>
      <c r="N11" s="94"/>
      <c r="O11" s="8"/>
      <c r="P11" s="9"/>
      <c r="Q11" s="10" t="s">
        <v>34</v>
      </c>
      <c r="R11" s="12">
        <f>+R9/7</f>
        <v>8</v>
      </c>
      <c r="T11" s="5">
        <f>MATCH(M11,Drops!B9:B10)</f>
        <v>1</v>
      </c>
    </row>
    <row r="12" spans="2:20" ht="4.95" customHeight="1" x14ac:dyDescent="0.3">
      <c r="B12" s="2"/>
      <c r="C12" s="8"/>
      <c r="D12" s="8"/>
      <c r="E12" s="8"/>
      <c r="F12" s="8"/>
      <c r="G12" s="8"/>
      <c r="H12" s="8"/>
      <c r="K12" s="7"/>
      <c r="P12" s="9"/>
      <c r="Q12" s="9"/>
    </row>
    <row r="13" spans="2:20" ht="22.2" customHeight="1" x14ac:dyDescent="0.3">
      <c r="B13" s="2" t="s">
        <v>17</v>
      </c>
      <c r="C13" s="3">
        <v>8.6999999999999993</v>
      </c>
      <c r="D13" s="8"/>
      <c r="E13" s="8"/>
      <c r="F13" s="8" t="s">
        <v>18</v>
      </c>
      <c r="G13" s="8"/>
      <c r="H13" s="12">
        <f>+((0.057*H19+0.092*H18+0.0395*H17)*0.93)*4.184</f>
        <v>23.515549535917856</v>
      </c>
      <c r="K13" s="7"/>
      <c r="P13" s="9"/>
      <c r="Q13" s="9"/>
    </row>
    <row r="14" spans="2:20" ht="4.95" customHeight="1" x14ac:dyDescent="0.3">
      <c r="B14" s="8"/>
      <c r="C14" s="13"/>
      <c r="D14" s="8"/>
      <c r="E14" s="8"/>
      <c r="F14" s="95" t="s">
        <v>49</v>
      </c>
      <c r="G14" s="95"/>
      <c r="H14" s="95"/>
      <c r="J14" s="14"/>
      <c r="K14" s="7"/>
      <c r="P14" s="9"/>
      <c r="Q14" s="9"/>
    </row>
    <row r="15" spans="2:20" ht="22.2" customHeight="1" x14ac:dyDescent="0.3">
      <c r="B15" s="2" t="str">
        <f>IF(J9=1,"Expected milk protein (%):","")</f>
        <v/>
      </c>
      <c r="C15" s="3">
        <v>3.5</v>
      </c>
      <c r="D15" s="8"/>
      <c r="E15" s="8"/>
      <c r="F15" s="95"/>
      <c r="G15" s="95"/>
      <c r="H15" s="95"/>
      <c r="J15" s="15">
        <v>14</v>
      </c>
      <c r="K15" s="7"/>
      <c r="L15" s="2" t="s">
        <v>36</v>
      </c>
      <c r="M15" s="8"/>
      <c r="N15" s="16">
        <f ca="1">(IF(M11="Twice a day",((VLOOKUP(R9,INDIRECT((CONCATENATE("Calves","!A3:m90"))),7))),((VLOOKUP(R9,INDIRECT((CONCATENATE("Calves","!A3:m90"))),13)))))/150*C33</f>
        <v>31.25</v>
      </c>
      <c r="O15" s="8"/>
      <c r="P15" s="9"/>
      <c r="Q15" s="10" t="s">
        <v>37</v>
      </c>
      <c r="R15" s="12">
        <f ca="1">IF(B38=".",N15*H31,H42/(C33/1000)*N15)</f>
        <v>150</v>
      </c>
    </row>
    <row r="16" spans="2:20" s="6" customFormat="1" ht="22.2" hidden="1" customHeight="1" x14ac:dyDescent="0.3">
      <c r="B16" s="17"/>
      <c r="C16" s="18"/>
      <c r="D16" s="17"/>
      <c r="E16" s="17"/>
      <c r="F16" s="17" t="s">
        <v>19</v>
      </c>
      <c r="G16" s="17"/>
      <c r="H16" s="19">
        <f>100-(IF(J9=1,H25,C13)+0.8+(100-J15))</f>
        <v>4.5</v>
      </c>
      <c r="J16" s="5"/>
      <c r="K16" s="20"/>
      <c r="P16" s="21"/>
      <c r="Q16" s="21"/>
    </row>
    <row r="17" spans="2:18" s="6" customFormat="1" ht="22.2" hidden="1" customHeight="1" x14ac:dyDescent="0.3">
      <c r="B17" s="17"/>
      <c r="C17" s="18"/>
      <c r="D17" s="17"/>
      <c r="E17" s="17"/>
      <c r="F17" s="17" t="s">
        <v>20</v>
      </c>
      <c r="G17" s="17"/>
      <c r="H17" s="19">
        <f>+H16/(J15/100)</f>
        <v>32.142857142857139</v>
      </c>
      <c r="J17" s="5"/>
      <c r="K17" s="20"/>
      <c r="P17" s="21"/>
      <c r="Q17" s="21"/>
    </row>
    <row r="18" spans="2:18" s="6" customFormat="1" ht="22.2" hidden="1" customHeight="1" x14ac:dyDescent="0.3">
      <c r="B18" s="17"/>
      <c r="C18" s="18"/>
      <c r="D18" s="17"/>
      <c r="E18" s="17"/>
      <c r="F18" s="17" t="s">
        <v>21</v>
      </c>
      <c r="G18" s="17"/>
      <c r="H18" s="19">
        <f>IF(J9=1,(C23/(J15/100)),(C13/(H20+1)*H20)/(J15/100))</f>
        <v>35.188648639880604</v>
      </c>
      <c r="J18" s="5"/>
      <c r="K18" s="20"/>
      <c r="P18" s="21"/>
      <c r="Q18" s="21"/>
    </row>
    <row r="19" spans="2:18" s="6" customFormat="1" ht="22.2" hidden="1" customHeight="1" x14ac:dyDescent="0.3">
      <c r="B19" s="17"/>
      <c r="C19" s="18"/>
      <c r="D19" s="17"/>
      <c r="E19" s="17"/>
      <c r="F19" s="17" t="s">
        <v>22</v>
      </c>
      <c r="G19" s="17"/>
      <c r="H19" s="19">
        <f>IF(J9=1,(C15/(J15/100)),(C13/(H20+1))/(J15/100))</f>
        <v>26.954208502976524</v>
      </c>
      <c r="J19" s="5"/>
      <c r="K19" s="20"/>
      <c r="P19" s="21"/>
      <c r="Q19" s="21"/>
    </row>
    <row r="20" spans="2:18" s="6" customFormat="1" ht="22.2" hidden="1" customHeight="1" x14ac:dyDescent="0.3">
      <c r="B20" s="17"/>
      <c r="C20" s="18"/>
      <c r="D20" s="17"/>
      <c r="E20" s="17"/>
      <c r="F20" s="17" t="s">
        <v>23</v>
      </c>
      <c r="G20" s="17"/>
      <c r="H20" s="19">
        <f>0.04987/0.0382</f>
        <v>1.3054973821989528</v>
      </c>
      <c r="J20" s="5"/>
      <c r="K20" s="20"/>
      <c r="P20" s="21"/>
      <c r="Q20" s="21"/>
    </row>
    <row r="21" spans="2:18" s="6" customFormat="1" ht="22.2" hidden="1" customHeight="1" x14ac:dyDescent="0.3">
      <c r="B21" s="17"/>
      <c r="C21" s="18"/>
      <c r="D21" s="17"/>
      <c r="E21" s="17"/>
      <c r="F21" s="17"/>
      <c r="G21" s="17"/>
      <c r="H21" s="19"/>
      <c r="J21" s="5"/>
      <c r="K21" s="20"/>
      <c r="P21" s="21"/>
      <c r="Q21" s="21"/>
    </row>
    <row r="22" spans="2:18" customFormat="1" ht="4.95" customHeight="1" x14ac:dyDescent="0.3">
      <c r="B22" s="8"/>
      <c r="C22" s="83"/>
      <c r="D22" s="8"/>
      <c r="E22" s="8"/>
      <c r="F22" s="8"/>
      <c r="G22" s="8"/>
      <c r="H22" s="25"/>
      <c r="J22" s="13"/>
      <c r="K22" s="7"/>
      <c r="L22" s="96" t="str">
        <f>CONCATENATE("(based on a mixing rate of ",C33, "g/l) or equivalent for once-a-day systems")</f>
        <v>(based on a mixing rate of 125g/l) or equivalent for once-a-day systems</v>
      </c>
      <c r="M22" s="96"/>
      <c r="N22" s="96"/>
      <c r="O22" s="96"/>
      <c r="P22" s="9"/>
      <c r="Q22" s="9"/>
    </row>
    <row r="23" spans="2:18" ht="22.2" customHeight="1" x14ac:dyDescent="0.3">
      <c r="B23" s="2" t="str">
        <f>IF(J9=1,"Expected milk fat (%):","")</f>
        <v/>
      </c>
      <c r="C23" s="3">
        <v>5.3</v>
      </c>
      <c r="D23" s="8"/>
      <c r="E23" s="8"/>
      <c r="F23" s="8"/>
      <c r="G23" s="8"/>
      <c r="H23" s="13"/>
      <c r="K23" s="7"/>
      <c r="L23" s="96"/>
      <c r="M23" s="96"/>
      <c r="N23" s="96"/>
      <c r="O23" s="96"/>
      <c r="P23" s="9"/>
      <c r="Q23" s="9"/>
    </row>
    <row r="24" spans="2:18" ht="4.95" customHeight="1" x14ac:dyDescent="0.3">
      <c r="B24" s="8"/>
      <c r="C24" s="8"/>
      <c r="D24" s="8"/>
      <c r="E24" s="8"/>
      <c r="F24" s="8"/>
      <c r="G24" s="8"/>
      <c r="H24" s="13"/>
      <c r="K24" s="7"/>
      <c r="L24" s="35"/>
      <c r="P24" s="9"/>
      <c r="Q24" s="9"/>
    </row>
    <row r="25" spans="2:18" ht="22.2" customHeight="1" x14ac:dyDescent="0.3">
      <c r="C25" s="82"/>
      <c r="D25" s="8"/>
      <c r="E25" s="8"/>
      <c r="F25" s="8" t="str">
        <f>IF(J9=1,"Calculated MS (%):","")</f>
        <v/>
      </c>
      <c r="G25" s="8"/>
      <c r="H25" s="12">
        <f>+C15+C23</f>
        <v>8.8000000000000007</v>
      </c>
      <c r="K25" s="7"/>
      <c r="L25" s="2" t="s">
        <v>38</v>
      </c>
      <c r="M25" s="8"/>
      <c r="N25" s="16">
        <f ca="1">+N15*M9/1000</f>
        <v>3.125</v>
      </c>
      <c r="O25" s="8"/>
      <c r="P25" s="9"/>
      <c r="Q25" s="10" t="s">
        <v>39</v>
      </c>
      <c r="R25" s="22">
        <f ca="1">MROUND(N25*1000/20,50)</f>
        <v>150</v>
      </c>
    </row>
    <row r="26" spans="2:18" ht="22.2" customHeight="1" x14ac:dyDescent="0.3">
      <c r="B26" s="8"/>
      <c r="C26" s="8"/>
      <c r="D26" s="8"/>
      <c r="E26" s="8"/>
      <c r="F26" s="8"/>
      <c r="G26" s="8"/>
      <c r="H26" s="13"/>
      <c r="K26" s="7"/>
      <c r="P26" s="9"/>
      <c r="Q26" s="23" t="s">
        <v>40</v>
      </c>
    </row>
    <row r="27" spans="2:18" ht="22.2" customHeight="1" x14ac:dyDescent="0.3">
      <c r="B27" s="2" t="s">
        <v>24</v>
      </c>
      <c r="C27" s="3">
        <v>10</v>
      </c>
      <c r="D27" s="8"/>
      <c r="E27" s="8"/>
      <c r="F27" s="2" t="s">
        <v>25</v>
      </c>
      <c r="G27" s="8"/>
      <c r="H27" s="12">
        <f>IF(J9=1,C27/(1/(H25/100)),C27/(1/(C13/100)))</f>
        <v>0.86999999999999988</v>
      </c>
      <c r="K27" s="7"/>
      <c r="P27" s="9"/>
      <c r="Q27" s="9"/>
    </row>
    <row r="28" spans="2:18" ht="4.95" customHeight="1" x14ac:dyDescent="0.3">
      <c r="B28" s="2"/>
      <c r="C28" s="13"/>
      <c r="D28" s="8"/>
      <c r="E28" s="8"/>
      <c r="F28" s="8"/>
      <c r="G28" s="8"/>
      <c r="H28" s="13"/>
      <c r="K28" s="7"/>
      <c r="P28" s="9"/>
      <c r="Q28" s="9"/>
    </row>
    <row r="29" spans="2:18" ht="22.2" customHeight="1" x14ac:dyDescent="0.3">
      <c r="B29" s="2" t="s">
        <v>26</v>
      </c>
      <c r="C29" s="3">
        <v>96</v>
      </c>
      <c r="D29" s="8"/>
      <c r="E29" s="8"/>
      <c r="F29" s="8"/>
      <c r="G29" s="8"/>
      <c r="H29" s="13"/>
      <c r="K29" s="7"/>
      <c r="L29" s="2" t="s">
        <v>41</v>
      </c>
      <c r="M29" s="8"/>
      <c r="N29" s="16">
        <f ca="1">+N15/(C33/1000)</f>
        <v>250</v>
      </c>
      <c r="O29" s="8"/>
      <c r="P29" s="9"/>
      <c r="Q29" s="10" t="s">
        <v>42</v>
      </c>
      <c r="R29" s="12">
        <f ca="1">+N29*H27</f>
        <v>217.49999999999997</v>
      </c>
    </row>
    <row r="30" spans="2:18" ht="4.95" customHeight="1" x14ac:dyDescent="0.3">
      <c r="B30" s="2"/>
      <c r="C30" s="13"/>
      <c r="D30" s="8"/>
      <c r="E30" s="8"/>
      <c r="F30" s="8"/>
      <c r="G30" s="8"/>
      <c r="H30" s="13"/>
      <c r="K30" s="7"/>
      <c r="L30" s="96" t="str">
        <f>CONCATENATE("(assuming ",C33,"g milk replacer = 1l milk)")</f>
        <v>(assuming 125g milk replacer = 1l milk)</v>
      </c>
      <c r="M30" s="96"/>
      <c r="P30" s="9"/>
      <c r="Q30" s="9"/>
    </row>
    <row r="31" spans="2:18" ht="22.2" customHeight="1" x14ac:dyDescent="0.3">
      <c r="B31" s="2" t="s">
        <v>27</v>
      </c>
      <c r="C31" s="4">
        <v>20</v>
      </c>
      <c r="D31" s="8"/>
      <c r="E31" s="8"/>
      <c r="F31" s="8" t="s">
        <v>28</v>
      </c>
      <c r="G31" s="8"/>
      <c r="H31" s="12">
        <f>+C29/C31</f>
        <v>4.8</v>
      </c>
      <c r="K31" s="7"/>
      <c r="L31" s="96"/>
      <c r="M31" s="96"/>
      <c r="P31" s="9"/>
      <c r="Q31" s="9"/>
    </row>
    <row r="32" spans="2:18" ht="4.95" customHeight="1" x14ac:dyDescent="0.3">
      <c r="B32" s="2"/>
      <c r="C32" s="13"/>
      <c r="D32" s="8"/>
      <c r="E32" s="8"/>
      <c r="F32" s="8"/>
      <c r="G32" s="8"/>
      <c r="H32" s="13"/>
      <c r="K32" s="7"/>
      <c r="P32" s="9"/>
      <c r="Q32" s="9"/>
    </row>
    <row r="33" spans="2:22" ht="22.2" customHeight="1" x14ac:dyDescent="0.3">
      <c r="B33" s="2" t="s">
        <v>29</v>
      </c>
      <c r="C33" s="4">
        <v>125</v>
      </c>
      <c r="D33" s="8"/>
      <c r="E33" s="8"/>
      <c r="F33" s="2" t="s">
        <v>30</v>
      </c>
      <c r="G33" s="8"/>
      <c r="H33" s="12">
        <f>+H31*C33/1000</f>
        <v>0.6</v>
      </c>
      <c r="K33" s="7"/>
      <c r="L33" s="2" t="s">
        <v>43</v>
      </c>
      <c r="M33" s="8"/>
      <c r="N33" s="24">
        <f ca="1">+N29*M9*(IF(J9=1,H25,C13)/100)</f>
        <v>2175</v>
      </c>
      <c r="P33" s="9"/>
      <c r="Q33" s="10" t="s">
        <v>50</v>
      </c>
      <c r="R33" s="24">
        <f ca="1">+N33*C27</f>
        <v>21750</v>
      </c>
    </row>
    <row r="34" spans="2:22" ht="4.95" customHeight="1" x14ac:dyDescent="0.3">
      <c r="B34" s="8"/>
      <c r="C34" s="8"/>
      <c r="D34" s="8"/>
      <c r="E34" s="8"/>
      <c r="F34" s="8"/>
      <c r="G34" s="8"/>
      <c r="H34" s="8"/>
      <c r="K34" s="7"/>
    </row>
    <row r="35" spans="2:22" ht="22.5" customHeight="1" x14ac:dyDescent="0.3">
      <c r="B35" s="91" t="str">
        <f>CONCATENATE("1l of whole milk from the vat is worth $",ROUNDUP(H27,2),"                                                            compared to 1l of milk replacer which is worth $",ROUNDUP(H33,2),".")</f>
        <v>1l of whole milk from the vat is worth $0.87                                                            compared to 1l of milk replacer which is worth $0.6.</v>
      </c>
      <c r="C35" s="91"/>
      <c r="D35" s="91"/>
      <c r="E35" s="91"/>
      <c r="F35" s="91"/>
      <c r="G35" s="91"/>
      <c r="H35" s="91"/>
      <c r="K35" s="7"/>
      <c r="L35" s="91" t="str">
        <f ca="1">CONCATENATE("Feeding ",M9," calves will require the equivalent of ",TEXT(ROUNDUP(N33,0)," ### ###")," kg of MS, worth ",TEXT(ROUNDUP(R33,0),"$ ### ###"),".","                                                                                                                                                                        The same number of calves can be fed milk replacer at a value of                  ",TEXT(ROUNDUP(R15*M9,0),"$ ### ###"),".")</f>
        <v>Feeding 100 calves will require the equivalent of  2 175 kg of MS, worth $ 21 750.                                                                                                                                                                        The same number of calves can be fed milk replacer at a value of                  $ 15 000.</v>
      </c>
      <c r="M35" s="91"/>
      <c r="N35" s="91"/>
      <c r="O35" s="91"/>
      <c r="P35" s="91"/>
      <c r="Q35" s="91"/>
      <c r="R35" s="91"/>
    </row>
    <row r="36" spans="2:22" ht="22.5" customHeight="1" x14ac:dyDescent="0.3">
      <c r="B36" s="91"/>
      <c r="C36" s="91"/>
      <c r="D36" s="91"/>
      <c r="E36" s="91"/>
      <c r="F36" s="91"/>
      <c r="G36" s="91"/>
      <c r="H36" s="91"/>
      <c r="K36" s="7"/>
      <c r="L36" s="91"/>
      <c r="M36" s="91"/>
      <c r="N36" s="91"/>
      <c r="O36" s="91"/>
      <c r="P36" s="91"/>
      <c r="Q36" s="91"/>
      <c r="R36" s="91"/>
    </row>
    <row r="37" spans="2:22" ht="22.5" customHeight="1" x14ac:dyDescent="0.3">
      <c r="B37" s="8"/>
      <c r="C37" s="8"/>
      <c r="D37" s="8"/>
      <c r="E37" s="8"/>
      <c r="F37" s="8"/>
      <c r="G37" s="8"/>
      <c r="H37" s="8"/>
      <c r="K37" s="7"/>
      <c r="L37" s="91"/>
      <c r="M37" s="91"/>
      <c r="N37" s="91"/>
      <c r="O37" s="91"/>
      <c r="P37" s="91"/>
      <c r="Q37" s="91"/>
      <c r="R37" s="91"/>
    </row>
    <row r="38" spans="2:22" ht="22.5" customHeight="1" x14ac:dyDescent="0.3">
      <c r="B38" s="97" t="s">
        <v>62</v>
      </c>
      <c r="C38" s="97"/>
      <c r="D38" s="97"/>
      <c r="E38" s="97"/>
      <c r="F38" s="97"/>
      <c r="G38" s="8"/>
      <c r="H38" s="8"/>
      <c r="K38" s="7"/>
      <c r="L38" s="91"/>
      <c r="M38" s="91"/>
      <c r="N38" s="91"/>
      <c r="O38" s="91"/>
      <c r="P38" s="91"/>
      <c r="Q38" s="91"/>
      <c r="R38" s="91"/>
    </row>
    <row r="39" spans="2:22" ht="4.95" customHeight="1" x14ac:dyDescent="0.3">
      <c r="B39" s="8"/>
      <c r="C39" s="8"/>
      <c r="D39" s="8"/>
      <c r="E39" s="8"/>
      <c r="F39" s="8"/>
      <c r="G39" s="8"/>
      <c r="H39" s="8"/>
      <c r="K39" s="7"/>
    </row>
    <row r="40" spans="2:22" ht="22.2" customHeight="1" x14ac:dyDescent="0.3">
      <c r="B40" s="2" t="s">
        <v>55</v>
      </c>
      <c r="C40" s="4">
        <v>22</v>
      </c>
      <c r="D40" s="8"/>
      <c r="E40" s="8"/>
      <c r="F40" s="2" t="s">
        <v>58</v>
      </c>
      <c r="H40" s="12">
        <f>(C40*C42)/C44*100</f>
        <v>1.0999999999999999</v>
      </c>
      <c r="K40" s="7"/>
      <c r="L40" s="90" t="str">
        <f ca="1">CONCATENATE("This is an overall saving for you of ",TEXT(ROUNDUP((R33-(R15*M9)),0),"$ ### ###"),".")</f>
        <v>This is an overall saving for you of $ 6 750.</v>
      </c>
      <c r="M40" s="90"/>
      <c r="N40" s="90"/>
      <c r="O40" s="90"/>
      <c r="P40" s="90"/>
      <c r="Q40" s="90"/>
      <c r="R40" s="90"/>
    </row>
    <row r="41" spans="2:22" ht="4.95" customHeight="1" x14ac:dyDescent="0.3">
      <c r="B41" s="2"/>
      <c r="D41" s="8"/>
      <c r="E41" s="8"/>
      <c r="F41" s="2"/>
      <c r="G41" s="8"/>
      <c r="H41" s="8"/>
      <c r="K41" s="7"/>
      <c r="L41" s="90"/>
      <c r="M41" s="90"/>
      <c r="N41" s="90"/>
      <c r="O41" s="90"/>
      <c r="P41" s="90"/>
      <c r="Q41" s="90"/>
      <c r="R41" s="90"/>
    </row>
    <row r="42" spans="2:22" ht="22.2" customHeight="1" x14ac:dyDescent="0.3">
      <c r="B42" s="2" t="s">
        <v>56</v>
      </c>
      <c r="C42" s="34">
        <v>1</v>
      </c>
      <c r="F42" s="2" t="s">
        <v>59</v>
      </c>
      <c r="H42" s="12">
        <f>+H33+H40/100</f>
        <v>0.61099999999999999</v>
      </c>
      <c r="K42" s="7"/>
      <c r="M42" s="30"/>
      <c r="N42" s="30"/>
      <c r="O42" s="30"/>
      <c r="P42" s="30"/>
      <c r="Q42" s="30"/>
      <c r="R42" s="30"/>
      <c r="S42" s="30"/>
      <c r="T42" s="30"/>
      <c r="U42" s="30"/>
      <c r="V42" s="30"/>
    </row>
    <row r="43" spans="2:22" ht="4.95" customHeight="1" x14ac:dyDescent="0.3">
      <c r="B43" s="33"/>
      <c r="C43" s="33"/>
      <c r="D43" s="33"/>
      <c r="E43" s="33"/>
      <c r="F43" s="33"/>
      <c r="G43" s="33"/>
      <c r="H43" s="33"/>
      <c r="L43" s="33"/>
      <c r="M43" s="33"/>
      <c r="N43" s="33"/>
      <c r="O43" s="33"/>
      <c r="P43" s="33"/>
      <c r="Q43" s="33"/>
      <c r="R43" s="33"/>
      <c r="S43" s="33"/>
      <c r="T43" s="33"/>
      <c r="U43" s="33"/>
      <c r="V43" s="33"/>
    </row>
    <row r="44" spans="2:22" ht="22.2" customHeight="1" x14ac:dyDescent="0.3">
      <c r="B44" s="2" t="s">
        <v>57</v>
      </c>
      <c r="C44" s="32">
        <v>2000</v>
      </c>
      <c r="D44" s="30"/>
      <c r="E44" s="30"/>
      <c r="F44" s="30"/>
      <c r="G44" s="30"/>
      <c r="H44" s="30"/>
      <c r="J44" s="6"/>
      <c r="M44" s="31"/>
      <c r="N44" s="31"/>
      <c r="O44" s="31"/>
      <c r="P44" s="31"/>
      <c r="Q44" s="31"/>
      <c r="R44" s="31"/>
      <c r="S44" s="31"/>
      <c r="T44" s="31"/>
      <c r="U44" s="31"/>
      <c r="V44" s="31"/>
    </row>
    <row r="45" spans="2:22" ht="4.95" customHeight="1" x14ac:dyDescent="0.3">
      <c r="J45" s="6"/>
      <c r="L45" s="31"/>
      <c r="M45" s="31"/>
      <c r="N45" s="31"/>
      <c r="O45" s="31"/>
      <c r="P45" s="31"/>
      <c r="Q45" s="31"/>
      <c r="R45" s="31"/>
      <c r="S45" s="31"/>
      <c r="T45" s="31"/>
      <c r="U45" s="31"/>
      <c r="V45" s="31"/>
    </row>
    <row r="46" spans="2:22" ht="22.2" customHeight="1" x14ac:dyDescent="0.3">
      <c r="J46" s="6"/>
    </row>
    <row r="47" spans="2:22" ht="22.2" customHeight="1" x14ac:dyDescent="0.3">
      <c r="B47" s="91" t="str">
        <f>CONCATENATE("Accounting for any additional labour costs, 1l of whole milk from the vat             is worth $",ROUNDUP(H27,2)," compared to 1l of milk replacer which is worth $",ROUNDUP(H42,2),".")</f>
        <v>Accounting for any additional labour costs, 1l of whole milk from the vat             is worth $0.87 compared to 1l of milk replacer which is worth $0.62.</v>
      </c>
      <c r="C47" s="91"/>
      <c r="D47" s="91"/>
      <c r="E47" s="91"/>
      <c r="F47" s="91"/>
      <c r="G47" s="91"/>
      <c r="H47" s="91"/>
    </row>
    <row r="48" spans="2:22" ht="22.2" customHeight="1" x14ac:dyDescent="0.3">
      <c r="B48" s="91"/>
      <c r="C48" s="91"/>
      <c r="D48" s="91"/>
      <c r="E48" s="91"/>
      <c r="F48" s="91"/>
      <c r="G48" s="91"/>
      <c r="H48" s="91"/>
    </row>
    <row r="49" spans="2:8" ht="4.95" customHeight="1" x14ac:dyDescent="0.3">
      <c r="B49" s="91"/>
      <c r="C49" s="91"/>
      <c r="D49" s="91"/>
      <c r="E49" s="91"/>
      <c r="F49" s="91"/>
      <c r="G49" s="91"/>
      <c r="H49" s="91"/>
    </row>
    <row r="50" spans="2:8" ht="22.2" customHeight="1" x14ac:dyDescent="0.3">
      <c r="B50" s="91"/>
      <c r="C50" s="91"/>
      <c r="D50" s="91"/>
      <c r="E50" s="91"/>
      <c r="F50" s="91"/>
      <c r="G50" s="91"/>
      <c r="H50" s="91"/>
    </row>
    <row r="51" spans="2:8" ht="22.2" customHeight="1" x14ac:dyDescent="0.3">
      <c r="B51" s="2"/>
      <c r="C51" s="8"/>
      <c r="D51" s="26"/>
      <c r="E51" s="8"/>
      <c r="G51" s="8"/>
      <c r="H51" s="25"/>
    </row>
    <row r="52" spans="2:8" ht="4.95" customHeight="1" x14ac:dyDescent="0.3">
      <c r="B52" s="2"/>
      <c r="C52" s="8"/>
      <c r="D52" s="13"/>
      <c r="E52" s="8"/>
      <c r="F52" s="2"/>
      <c r="G52" s="8"/>
      <c r="H52" s="25"/>
    </row>
    <row r="54" spans="2:8" ht="22.2" customHeight="1" x14ac:dyDescent="0.3">
      <c r="C54" s="8"/>
      <c r="D54" s="13"/>
      <c r="E54" s="8"/>
      <c r="F54" s="2"/>
      <c r="G54" s="8"/>
      <c r="H54" s="8"/>
    </row>
    <row r="55" spans="2:8" ht="4.95" customHeight="1" x14ac:dyDescent="0.3">
      <c r="B55" s="2"/>
      <c r="C55" s="8"/>
      <c r="D55" s="13"/>
      <c r="E55" s="8"/>
      <c r="F55" s="2"/>
      <c r="G55" s="8"/>
      <c r="H55" s="8"/>
    </row>
    <row r="56" spans="2:8" ht="22.2" customHeight="1" x14ac:dyDescent="0.3">
      <c r="E56" s="8"/>
      <c r="F56" s="2"/>
      <c r="G56" s="8"/>
      <c r="H56" s="8"/>
    </row>
    <row r="57" spans="2:8" ht="22.2" customHeight="1" x14ac:dyDescent="0.3">
      <c r="B57" s="8"/>
      <c r="C57" s="8"/>
      <c r="D57" s="8"/>
      <c r="E57" s="8"/>
      <c r="F57" s="8"/>
      <c r="G57" s="8"/>
      <c r="H57" s="8"/>
    </row>
    <row r="58" spans="2:8" ht="22.2" customHeight="1" x14ac:dyDescent="0.3">
      <c r="B58" s="8"/>
      <c r="C58" s="8"/>
      <c r="D58" s="8"/>
      <c r="E58" s="8"/>
      <c r="F58" s="8"/>
      <c r="G58" s="8"/>
      <c r="H58" s="8"/>
    </row>
    <row r="59" spans="2:8" ht="22.2" customHeight="1" x14ac:dyDescent="0.3">
      <c r="B59" s="8"/>
      <c r="C59" s="8"/>
      <c r="D59" s="8"/>
      <c r="E59" s="8"/>
      <c r="F59" s="8"/>
      <c r="G59" s="8"/>
      <c r="H59" s="8"/>
    </row>
    <row r="60" spans="2:8" ht="22.2" customHeight="1" x14ac:dyDescent="0.3">
      <c r="B60" s="8"/>
      <c r="C60" s="8"/>
      <c r="D60" s="8"/>
      <c r="E60" s="8"/>
      <c r="F60" s="8"/>
      <c r="G60" s="8"/>
      <c r="H60" s="8"/>
    </row>
    <row r="61" spans="2:8" ht="22.2" customHeight="1" x14ac:dyDescent="0.3">
      <c r="B61" s="8"/>
      <c r="C61" s="8"/>
      <c r="D61" s="8"/>
      <c r="E61" s="8"/>
      <c r="F61" s="8"/>
      <c r="G61" s="8"/>
      <c r="H61" s="8"/>
    </row>
    <row r="62" spans="2:8" ht="22.2" customHeight="1" x14ac:dyDescent="0.3">
      <c r="B62" s="8"/>
      <c r="C62" s="8"/>
      <c r="D62" s="8"/>
      <c r="E62" s="8"/>
      <c r="F62" s="8"/>
      <c r="G62" s="8"/>
      <c r="H62" s="8"/>
    </row>
    <row r="63" spans="2:8" ht="22.2" customHeight="1" x14ac:dyDescent="0.3">
      <c r="B63" s="8"/>
      <c r="C63" s="8"/>
      <c r="D63" s="8"/>
      <c r="E63" s="8"/>
      <c r="F63" s="8"/>
      <c r="G63" s="8"/>
      <c r="H63" s="8"/>
    </row>
    <row r="64" spans="2:8" ht="22.2" customHeight="1" x14ac:dyDescent="0.3">
      <c r="B64" s="8"/>
      <c r="C64" s="8"/>
      <c r="D64" s="8"/>
      <c r="E64" s="8"/>
      <c r="F64" s="8"/>
      <c r="G64" s="8"/>
      <c r="H64" s="8"/>
    </row>
    <row r="65" spans="2:10" ht="22.2" customHeight="1" x14ac:dyDescent="0.3">
      <c r="B65" s="8"/>
      <c r="C65" s="8"/>
      <c r="D65" s="8"/>
      <c r="E65" s="8"/>
      <c r="F65" s="8"/>
      <c r="G65" s="8"/>
      <c r="H65" s="8"/>
    </row>
    <row r="80" spans="2:10" s="6" customFormat="1" ht="22.2" customHeight="1" x14ac:dyDescent="0.3">
      <c r="B80" s="27" t="s">
        <v>44</v>
      </c>
      <c r="C80" s="28" t="s">
        <v>51</v>
      </c>
      <c r="D80"/>
      <c r="E80" s="27"/>
      <c r="F80" s="27"/>
      <c r="G80" s="29" t="s">
        <v>45</v>
      </c>
      <c r="H80" s="92">
        <f ca="1">TODAY()</f>
        <v>45840</v>
      </c>
      <c r="I80" s="92"/>
      <c r="J80" s="5"/>
    </row>
  </sheetData>
  <sheetProtection algorithmName="SHA-512" hashValue="36vkUi6I694s/gVqCsC8SWXVXWHIvhchGJ7nHFnMSQRZpQibfuKWzRftJi8Zf+8ZYIirK0LBR++ZBhmssUhTKg==" saltValue="+smIlTo0u9GjrMDVT/sfnw==" spinCount="100000" sheet="1" objects="1" scenarios="1"/>
  <mergeCells count="11">
    <mergeCell ref="L40:R41"/>
    <mergeCell ref="L35:R38"/>
    <mergeCell ref="H80:I80"/>
    <mergeCell ref="C9:H9"/>
    <mergeCell ref="M11:N11"/>
    <mergeCell ref="F14:H15"/>
    <mergeCell ref="L30:M31"/>
    <mergeCell ref="B35:H36"/>
    <mergeCell ref="B38:F38"/>
    <mergeCell ref="B47:H50"/>
    <mergeCell ref="L22:O23"/>
  </mergeCells>
  <conditionalFormatting sqref="B13:C13">
    <cfRule type="expression" dxfId="2" priority="2">
      <formula>$J$9=1</formula>
    </cfRule>
  </conditionalFormatting>
  <conditionalFormatting sqref="B40:H50">
    <cfRule type="expression" dxfId="1" priority="1">
      <formula>$B$38="."</formula>
    </cfRule>
  </conditionalFormatting>
  <conditionalFormatting sqref="C15:C19 C23 H25">
    <cfRule type="expression" dxfId="0" priority="3">
      <formula>$J$9=2</formula>
    </cfRule>
  </conditionalFormatting>
  <dataValidations count="1">
    <dataValidation type="list" showInputMessage="1" showErrorMessage="1" sqref="C33" xr:uid="{C76C0BC2-3784-4AB0-A173-3CD577AAB43A}">
      <formula1>"125,150"</formula1>
    </dataValidation>
  </dataValidations>
  <pageMargins left="0.7" right="0.7" top="0.75" bottom="0.75" header="0.3" footer="0.3"/>
  <pageSetup paperSize="9" scale="82" orientation="portrait" horizontalDpi="4294967293" verticalDpi="4294967293" r:id="rId1"/>
  <rowBreaks count="1" manualBreakCount="1">
    <brk id="81" max="22" man="1"/>
  </rowBreaks>
  <colBreaks count="1" manualBreakCount="1">
    <brk id="9" max="74"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F71E8E0-B796-4500-A55B-493B1C172299}">
          <x14:formula1>
            <xm:f>Drops!$B$13:$B$14</xm:f>
          </x14:formula1>
          <xm:sqref>C9:H9</xm:sqref>
        </x14:dataValidation>
        <x14:dataValidation type="list" allowBlank="1" showInputMessage="1" showErrorMessage="1" xr:uid="{F98050CC-A273-4485-A332-3757B3F5BD76}">
          <x14:formula1>
            <xm:f>Drops!$B$9:$B$10</xm:f>
          </x14:formula1>
          <xm:sqref>M11</xm:sqref>
        </x14:dataValidation>
        <x14:dataValidation type="list" allowBlank="1" showInputMessage="1" showErrorMessage="1" xr:uid="{D71BA409-F838-4E09-A2A9-0313505C0A4C}">
          <x14:formula1>
            <xm:f>Drops!$H$13:$H$14</xm:f>
          </x14:formula1>
          <xm:sqref>B38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59612-D7AC-49A7-A96F-DFB950B0CF70}">
  <sheetPr codeName="Sheet17"/>
  <dimension ref="A1:M90"/>
  <sheetViews>
    <sheetView showGridLines="0" showRowColHeaders="0" zoomScale="70" zoomScaleNormal="70" workbookViewId="0">
      <selection sqref="A1:XFD1048576"/>
    </sheetView>
  </sheetViews>
  <sheetFormatPr defaultColWidth="8.88671875" defaultRowHeight="14.4" x14ac:dyDescent="0.3"/>
  <cols>
    <col min="1" max="1" width="21.88671875" style="13" bestFit="1" customWidth="1"/>
    <col min="2" max="13" width="17.88671875" style="13" customWidth="1"/>
    <col min="14" max="16384" width="8.88671875" style="13"/>
  </cols>
  <sheetData>
    <row r="1" spans="1:13" ht="18" x14ac:dyDescent="0.3">
      <c r="A1" s="46" t="s">
        <v>13</v>
      </c>
    </row>
    <row r="3" spans="1:13" x14ac:dyDescent="0.3">
      <c r="A3" s="98" t="s">
        <v>0</v>
      </c>
      <c r="B3" s="101" t="s">
        <v>6</v>
      </c>
      <c r="C3" s="102"/>
      <c r="D3" s="102"/>
      <c r="E3" s="102"/>
      <c r="F3" s="102"/>
      <c r="G3" s="103"/>
      <c r="H3" s="104" t="s">
        <v>7</v>
      </c>
      <c r="I3" s="105"/>
      <c r="J3" s="105"/>
      <c r="K3" s="105"/>
      <c r="L3" s="105"/>
      <c r="M3" s="106"/>
    </row>
    <row r="4" spans="1:13" x14ac:dyDescent="0.3">
      <c r="A4" s="99"/>
      <c r="B4" s="47" t="s">
        <v>8</v>
      </c>
      <c r="C4" s="48" t="s">
        <v>1</v>
      </c>
      <c r="D4" s="48" t="s">
        <v>52</v>
      </c>
      <c r="E4" s="48" t="s">
        <v>2</v>
      </c>
      <c r="F4" s="48" t="s">
        <v>10</v>
      </c>
      <c r="G4" s="49" t="s">
        <v>3</v>
      </c>
      <c r="H4" s="50" t="s">
        <v>8</v>
      </c>
      <c r="I4" s="51" t="s">
        <v>1</v>
      </c>
      <c r="J4" s="51" t="s">
        <v>52</v>
      </c>
      <c r="K4" s="51" t="s">
        <v>2</v>
      </c>
      <c r="L4" s="51" t="s">
        <v>10</v>
      </c>
      <c r="M4" s="52" t="s">
        <v>3</v>
      </c>
    </row>
    <row r="5" spans="1:13" x14ac:dyDescent="0.3">
      <c r="A5" s="100"/>
      <c r="B5" s="53" t="s">
        <v>9</v>
      </c>
      <c r="C5" s="54" t="s">
        <v>4</v>
      </c>
      <c r="D5" s="54" t="s">
        <v>4</v>
      </c>
      <c r="E5" s="54" t="s">
        <v>5</v>
      </c>
      <c r="F5" s="54" t="s">
        <v>11</v>
      </c>
      <c r="G5" s="55" t="s">
        <v>12</v>
      </c>
      <c r="H5" s="56" t="s">
        <v>9</v>
      </c>
      <c r="I5" s="57" t="s">
        <v>4</v>
      </c>
      <c r="J5" s="57" t="s">
        <v>4</v>
      </c>
      <c r="K5" s="57" t="s">
        <v>5</v>
      </c>
      <c r="L5" s="57" t="s">
        <v>11</v>
      </c>
      <c r="M5" s="58" t="s">
        <v>4</v>
      </c>
    </row>
    <row r="6" spans="1:13" x14ac:dyDescent="0.3">
      <c r="A6" s="59">
        <v>0</v>
      </c>
      <c r="B6" s="60"/>
      <c r="C6" s="61"/>
      <c r="D6" s="61"/>
      <c r="E6" s="61"/>
      <c r="F6" s="61"/>
      <c r="G6" s="62"/>
      <c r="H6" s="63"/>
      <c r="I6" s="64"/>
      <c r="J6" s="64"/>
      <c r="K6" s="64"/>
      <c r="L6" s="64"/>
      <c r="M6" s="65"/>
    </row>
    <row r="7" spans="1:13" x14ac:dyDescent="0.3">
      <c r="A7" s="66">
        <v>1</v>
      </c>
      <c r="B7" s="67"/>
      <c r="C7" s="68"/>
      <c r="D7" s="68"/>
      <c r="E7" s="68"/>
      <c r="F7" s="68"/>
      <c r="G7" s="69"/>
      <c r="H7" s="70"/>
      <c r="I7" s="71"/>
      <c r="J7" s="71"/>
      <c r="K7" s="71"/>
      <c r="L7" s="71"/>
      <c r="M7" s="72"/>
    </row>
    <row r="8" spans="1:13" x14ac:dyDescent="0.3">
      <c r="A8" s="66">
        <v>2</v>
      </c>
      <c r="B8" s="67"/>
      <c r="C8" s="68"/>
      <c r="D8" s="68"/>
      <c r="E8" s="68"/>
      <c r="F8" s="68"/>
      <c r="G8" s="69"/>
      <c r="H8" s="70"/>
      <c r="I8" s="71"/>
      <c r="J8" s="71"/>
      <c r="K8" s="71"/>
      <c r="L8" s="71"/>
      <c r="M8" s="72"/>
    </row>
    <row r="9" spans="1:13" x14ac:dyDescent="0.3">
      <c r="A9" s="66">
        <v>3</v>
      </c>
      <c r="B9" s="67"/>
      <c r="C9" s="68"/>
      <c r="D9" s="68"/>
      <c r="E9" s="68"/>
      <c r="F9" s="68"/>
      <c r="G9" s="69"/>
      <c r="H9" s="70"/>
      <c r="I9" s="71"/>
      <c r="J9" s="71"/>
      <c r="K9" s="71"/>
      <c r="L9" s="71"/>
      <c r="M9" s="72"/>
    </row>
    <row r="10" spans="1:13" x14ac:dyDescent="0.3">
      <c r="A10" s="66">
        <v>4</v>
      </c>
      <c r="B10" s="67"/>
      <c r="C10" s="68"/>
      <c r="D10" s="68"/>
      <c r="E10" s="68"/>
      <c r="F10" s="68"/>
      <c r="G10" s="69"/>
      <c r="H10" s="70"/>
      <c r="I10" s="71"/>
      <c r="J10" s="71"/>
      <c r="K10" s="71"/>
      <c r="L10" s="71"/>
      <c r="M10" s="72"/>
    </row>
    <row r="11" spans="1:13" x14ac:dyDescent="0.3">
      <c r="A11" s="66">
        <v>5</v>
      </c>
      <c r="B11" s="67">
        <v>150</v>
      </c>
      <c r="C11" s="68">
        <v>2</v>
      </c>
      <c r="D11" s="68">
        <f>C11*2</f>
        <v>4</v>
      </c>
      <c r="E11" s="68">
        <v>2</v>
      </c>
      <c r="F11" s="68">
        <f>+E11*C11*B11</f>
        <v>600</v>
      </c>
      <c r="G11" s="73">
        <f>+G10+F11/1000</f>
        <v>0.6</v>
      </c>
      <c r="H11" s="70">
        <v>150</v>
      </c>
      <c r="I11" s="71">
        <v>2</v>
      </c>
      <c r="J11" s="71">
        <f>I11*K11</f>
        <v>4</v>
      </c>
      <c r="K11" s="71">
        <v>2</v>
      </c>
      <c r="L11" s="71">
        <f>+K11*I11*H11</f>
        <v>600</v>
      </c>
      <c r="M11" s="74">
        <f>+M10+L11/1000</f>
        <v>0.6</v>
      </c>
    </row>
    <row r="12" spans="1:13" x14ac:dyDescent="0.3">
      <c r="A12" s="66">
        <v>6</v>
      </c>
      <c r="B12" s="67">
        <v>150</v>
      </c>
      <c r="C12" s="68">
        <v>2</v>
      </c>
      <c r="D12" s="68">
        <f>(C12*2)+D11</f>
        <v>8</v>
      </c>
      <c r="E12" s="68">
        <v>2</v>
      </c>
      <c r="F12" s="68">
        <f t="shared" ref="F12:F75" si="0">+E12*C12*B12</f>
        <v>600</v>
      </c>
      <c r="G12" s="73">
        <f t="shared" ref="G12:G75" si="1">+G11+F12/1000</f>
        <v>1.2</v>
      </c>
      <c r="H12" s="70">
        <v>150</v>
      </c>
      <c r="I12" s="71">
        <v>2</v>
      </c>
      <c r="J12" s="71">
        <f>(I12*K12)+J11</f>
        <v>8</v>
      </c>
      <c r="K12" s="71">
        <v>2</v>
      </c>
      <c r="L12" s="71">
        <f t="shared" ref="L12:L75" si="2">+K12*I12*H12</f>
        <v>600</v>
      </c>
      <c r="M12" s="74">
        <f t="shared" ref="M12:M75" si="3">+M11+L12/1000</f>
        <v>1.2</v>
      </c>
    </row>
    <row r="13" spans="1:13" x14ac:dyDescent="0.3">
      <c r="A13" s="66">
        <v>7</v>
      </c>
      <c r="B13" s="67">
        <v>150</v>
      </c>
      <c r="C13" s="68">
        <v>2</v>
      </c>
      <c r="D13" s="68">
        <f t="shared" ref="D13:D76" si="4">(C13*2)+D12</f>
        <v>12</v>
      </c>
      <c r="E13" s="68">
        <v>2</v>
      </c>
      <c r="F13" s="68">
        <f t="shared" si="0"/>
        <v>600</v>
      </c>
      <c r="G13" s="73">
        <f t="shared" si="1"/>
        <v>1.7999999999999998</v>
      </c>
      <c r="H13" s="70">
        <v>150</v>
      </c>
      <c r="I13" s="71">
        <v>2</v>
      </c>
      <c r="J13" s="71">
        <f t="shared" ref="J13:J76" si="5">(I13*K13)+J12</f>
        <v>12</v>
      </c>
      <c r="K13" s="71">
        <v>2</v>
      </c>
      <c r="L13" s="71">
        <f t="shared" si="2"/>
        <v>600</v>
      </c>
      <c r="M13" s="74">
        <f t="shared" si="3"/>
        <v>1.7999999999999998</v>
      </c>
    </row>
    <row r="14" spans="1:13" x14ac:dyDescent="0.3">
      <c r="A14" s="66">
        <v>8</v>
      </c>
      <c r="B14" s="67">
        <v>150</v>
      </c>
      <c r="C14" s="68">
        <v>2</v>
      </c>
      <c r="D14" s="68">
        <f t="shared" si="4"/>
        <v>16</v>
      </c>
      <c r="E14" s="68">
        <v>2</v>
      </c>
      <c r="F14" s="68">
        <f t="shared" si="0"/>
        <v>600</v>
      </c>
      <c r="G14" s="73">
        <f t="shared" si="1"/>
        <v>2.4</v>
      </c>
      <c r="H14" s="70">
        <v>150</v>
      </c>
      <c r="I14" s="71">
        <v>2</v>
      </c>
      <c r="J14" s="71">
        <f t="shared" si="5"/>
        <v>16</v>
      </c>
      <c r="K14" s="71">
        <v>2</v>
      </c>
      <c r="L14" s="71">
        <f t="shared" si="2"/>
        <v>600</v>
      </c>
      <c r="M14" s="74">
        <f t="shared" si="3"/>
        <v>2.4</v>
      </c>
    </row>
    <row r="15" spans="1:13" x14ac:dyDescent="0.3">
      <c r="A15" s="66">
        <v>9</v>
      </c>
      <c r="B15" s="67">
        <v>150</v>
      </c>
      <c r="C15" s="68">
        <v>2</v>
      </c>
      <c r="D15" s="68">
        <f t="shared" si="4"/>
        <v>20</v>
      </c>
      <c r="E15" s="68">
        <v>2</v>
      </c>
      <c r="F15" s="68">
        <f t="shared" si="0"/>
        <v>600</v>
      </c>
      <c r="G15" s="73">
        <f t="shared" si="1"/>
        <v>3</v>
      </c>
      <c r="H15" s="70">
        <v>150</v>
      </c>
      <c r="I15" s="71">
        <v>2</v>
      </c>
      <c r="J15" s="71">
        <f t="shared" si="5"/>
        <v>20</v>
      </c>
      <c r="K15" s="71">
        <v>2</v>
      </c>
      <c r="L15" s="71">
        <f t="shared" si="2"/>
        <v>600</v>
      </c>
      <c r="M15" s="74">
        <f t="shared" si="3"/>
        <v>3</v>
      </c>
    </row>
    <row r="16" spans="1:13" x14ac:dyDescent="0.3">
      <c r="A16" s="66">
        <v>10</v>
      </c>
      <c r="B16" s="67">
        <v>150</v>
      </c>
      <c r="C16" s="68">
        <v>2</v>
      </c>
      <c r="D16" s="68">
        <f t="shared" si="4"/>
        <v>24</v>
      </c>
      <c r="E16" s="68">
        <v>2</v>
      </c>
      <c r="F16" s="68">
        <f t="shared" si="0"/>
        <v>600</v>
      </c>
      <c r="G16" s="73">
        <f t="shared" si="1"/>
        <v>3.6</v>
      </c>
      <c r="H16" s="70">
        <v>150</v>
      </c>
      <c r="I16" s="71">
        <v>2</v>
      </c>
      <c r="J16" s="71">
        <f t="shared" si="5"/>
        <v>24</v>
      </c>
      <c r="K16" s="71">
        <v>2</v>
      </c>
      <c r="L16" s="71">
        <f t="shared" si="2"/>
        <v>600</v>
      </c>
      <c r="M16" s="74">
        <f t="shared" si="3"/>
        <v>3.6</v>
      </c>
    </row>
    <row r="17" spans="1:13" x14ac:dyDescent="0.3">
      <c r="A17" s="66">
        <v>11</v>
      </c>
      <c r="B17" s="67">
        <v>150</v>
      </c>
      <c r="C17" s="68">
        <v>2</v>
      </c>
      <c r="D17" s="68">
        <f t="shared" si="4"/>
        <v>28</v>
      </c>
      <c r="E17" s="68">
        <v>2</v>
      </c>
      <c r="F17" s="68">
        <f t="shared" si="0"/>
        <v>600</v>
      </c>
      <c r="G17" s="73">
        <f t="shared" si="1"/>
        <v>4.2</v>
      </c>
      <c r="H17" s="70">
        <v>150</v>
      </c>
      <c r="I17" s="71">
        <v>2</v>
      </c>
      <c r="J17" s="71">
        <f t="shared" si="5"/>
        <v>28</v>
      </c>
      <c r="K17" s="71">
        <v>2</v>
      </c>
      <c r="L17" s="71">
        <f t="shared" si="2"/>
        <v>600</v>
      </c>
      <c r="M17" s="74">
        <f t="shared" si="3"/>
        <v>4.2</v>
      </c>
    </row>
    <row r="18" spans="1:13" x14ac:dyDescent="0.3">
      <c r="A18" s="66">
        <v>12</v>
      </c>
      <c r="B18" s="67">
        <v>150</v>
      </c>
      <c r="C18" s="68">
        <v>2</v>
      </c>
      <c r="D18" s="68">
        <f t="shared" si="4"/>
        <v>32</v>
      </c>
      <c r="E18" s="68">
        <v>2</v>
      </c>
      <c r="F18" s="68">
        <f t="shared" si="0"/>
        <v>600</v>
      </c>
      <c r="G18" s="73">
        <f t="shared" si="1"/>
        <v>4.8</v>
      </c>
      <c r="H18" s="70">
        <v>150</v>
      </c>
      <c r="I18" s="71">
        <v>2</v>
      </c>
      <c r="J18" s="71">
        <f t="shared" si="5"/>
        <v>32</v>
      </c>
      <c r="K18" s="71">
        <v>2</v>
      </c>
      <c r="L18" s="71">
        <f t="shared" si="2"/>
        <v>600</v>
      </c>
      <c r="M18" s="74">
        <f t="shared" si="3"/>
        <v>4.8</v>
      </c>
    </row>
    <row r="19" spans="1:13" x14ac:dyDescent="0.3">
      <c r="A19" s="66">
        <v>13</v>
      </c>
      <c r="B19" s="67">
        <v>150</v>
      </c>
      <c r="C19" s="68">
        <v>2</v>
      </c>
      <c r="D19" s="68">
        <f t="shared" si="4"/>
        <v>36</v>
      </c>
      <c r="E19" s="68">
        <v>2</v>
      </c>
      <c r="F19" s="68">
        <f t="shared" si="0"/>
        <v>600</v>
      </c>
      <c r="G19" s="73">
        <f t="shared" si="1"/>
        <v>5.3999999999999995</v>
      </c>
      <c r="H19" s="70">
        <v>150</v>
      </c>
      <c r="I19" s="71">
        <v>2</v>
      </c>
      <c r="J19" s="71">
        <f t="shared" si="5"/>
        <v>36</v>
      </c>
      <c r="K19" s="71">
        <v>2</v>
      </c>
      <c r="L19" s="71">
        <f t="shared" si="2"/>
        <v>600</v>
      </c>
      <c r="M19" s="74">
        <f t="shared" si="3"/>
        <v>5.3999999999999995</v>
      </c>
    </row>
    <row r="20" spans="1:13" x14ac:dyDescent="0.3">
      <c r="A20" s="66">
        <v>14</v>
      </c>
      <c r="B20" s="67">
        <v>150</v>
      </c>
      <c r="C20" s="68">
        <v>2</v>
      </c>
      <c r="D20" s="68">
        <f t="shared" si="4"/>
        <v>40</v>
      </c>
      <c r="E20" s="68">
        <v>2</v>
      </c>
      <c r="F20" s="68">
        <f t="shared" si="0"/>
        <v>600</v>
      </c>
      <c r="G20" s="73">
        <f t="shared" si="1"/>
        <v>5.9999999999999991</v>
      </c>
      <c r="H20" s="70">
        <v>150</v>
      </c>
      <c r="I20" s="71">
        <v>2</v>
      </c>
      <c r="J20" s="71">
        <f t="shared" si="5"/>
        <v>40</v>
      </c>
      <c r="K20" s="71">
        <v>2</v>
      </c>
      <c r="L20" s="71">
        <f t="shared" si="2"/>
        <v>600</v>
      </c>
      <c r="M20" s="74">
        <f t="shared" si="3"/>
        <v>5.9999999999999991</v>
      </c>
    </row>
    <row r="21" spans="1:13" x14ac:dyDescent="0.3">
      <c r="A21" s="66">
        <v>15</v>
      </c>
      <c r="B21" s="67">
        <v>150</v>
      </c>
      <c r="C21" s="68">
        <v>2</v>
      </c>
      <c r="D21" s="68">
        <f t="shared" si="4"/>
        <v>44</v>
      </c>
      <c r="E21" s="68">
        <v>2</v>
      </c>
      <c r="F21" s="68">
        <f t="shared" si="0"/>
        <v>600</v>
      </c>
      <c r="G21" s="73">
        <f t="shared" si="1"/>
        <v>6.5999999999999988</v>
      </c>
      <c r="H21" s="70">
        <v>250</v>
      </c>
      <c r="I21" s="71">
        <v>3</v>
      </c>
      <c r="J21" s="71">
        <f t="shared" si="5"/>
        <v>43</v>
      </c>
      <c r="K21" s="71">
        <v>1</v>
      </c>
      <c r="L21" s="71">
        <f t="shared" si="2"/>
        <v>750</v>
      </c>
      <c r="M21" s="74">
        <f t="shared" si="3"/>
        <v>6.7499999999999991</v>
      </c>
    </row>
    <row r="22" spans="1:13" x14ac:dyDescent="0.3">
      <c r="A22" s="66">
        <v>16</v>
      </c>
      <c r="B22" s="67">
        <v>150</v>
      </c>
      <c r="C22" s="68">
        <v>2</v>
      </c>
      <c r="D22" s="68">
        <f t="shared" si="4"/>
        <v>48</v>
      </c>
      <c r="E22" s="68">
        <v>2</v>
      </c>
      <c r="F22" s="68">
        <f t="shared" si="0"/>
        <v>600</v>
      </c>
      <c r="G22" s="73">
        <f t="shared" si="1"/>
        <v>7.1999999999999984</v>
      </c>
      <c r="H22" s="70">
        <v>250</v>
      </c>
      <c r="I22" s="71">
        <v>3</v>
      </c>
      <c r="J22" s="71">
        <f t="shared" si="5"/>
        <v>46</v>
      </c>
      <c r="K22" s="71">
        <v>1</v>
      </c>
      <c r="L22" s="71">
        <f t="shared" si="2"/>
        <v>750</v>
      </c>
      <c r="M22" s="74">
        <f t="shared" si="3"/>
        <v>7.4999999999999991</v>
      </c>
    </row>
    <row r="23" spans="1:13" x14ac:dyDescent="0.3">
      <c r="A23" s="66">
        <v>17</v>
      </c>
      <c r="B23" s="67">
        <v>150</v>
      </c>
      <c r="C23" s="68">
        <v>2</v>
      </c>
      <c r="D23" s="68">
        <f t="shared" si="4"/>
        <v>52</v>
      </c>
      <c r="E23" s="68">
        <v>2</v>
      </c>
      <c r="F23" s="68">
        <f t="shared" si="0"/>
        <v>600</v>
      </c>
      <c r="G23" s="73">
        <f t="shared" si="1"/>
        <v>7.799999999999998</v>
      </c>
      <c r="H23" s="70">
        <v>250</v>
      </c>
      <c r="I23" s="71">
        <v>3</v>
      </c>
      <c r="J23" s="71">
        <f t="shared" si="5"/>
        <v>49</v>
      </c>
      <c r="K23" s="71">
        <v>1</v>
      </c>
      <c r="L23" s="71">
        <f t="shared" si="2"/>
        <v>750</v>
      </c>
      <c r="M23" s="74">
        <f t="shared" si="3"/>
        <v>8.25</v>
      </c>
    </row>
    <row r="24" spans="1:13" x14ac:dyDescent="0.3">
      <c r="A24" s="66">
        <v>18</v>
      </c>
      <c r="B24" s="67">
        <v>150</v>
      </c>
      <c r="C24" s="68">
        <v>2</v>
      </c>
      <c r="D24" s="68">
        <f t="shared" si="4"/>
        <v>56</v>
      </c>
      <c r="E24" s="68">
        <v>2</v>
      </c>
      <c r="F24" s="68">
        <f t="shared" si="0"/>
        <v>600</v>
      </c>
      <c r="G24" s="73">
        <f t="shared" si="1"/>
        <v>8.3999999999999986</v>
      </c>
      <c r="H24" s="70">
        <v>250</v>
      </c>
      <c r="I24" s="71">
        <v>3</v>
      </c>
      <c r="J24" s="71">
        <f t="shared" si="5"/>
        <v>52</v>
      </c>
      <c r="K24" s="71">
        <v>1</v>
      </c>
      <c r="L24" s="71">
        <f t="shared" si="2"/>
        <v>750</v>
      </c>
      <c r="M24" s="74">
        <f t="shared" si="3"/>
        <v>9</v>
      </c>
    </row>
    <row r="25" spans="1:13" x14ac:dyDescent="0.3">
      <c r="A25" s="66">
        <v>19</v>
      </c>
      <c r="B25" s="67">
        <v>150</v>
      </c>
      <c r="C25" s="68">
        <v>2</v>
      </c>
      <c r="D25" s="68">
        <f t="shared" si="4"/>
        <v>60</v>
      </c>
      <c r="E25" s="68">
        <v>2</v>
      </c>
      <c r="F25" s="68">
        <f t="shared" si="0"/>
        <v>600</v>
      </c>
      <c r="G25" s="73">
        <f t="shared" si="1"/>
        <v>8.9999999999999982</v>
      </c>
      <c r="H25" s="70">
        <v>250</v>
      </c>
      <c r="I25" s="71">
        <v>3</v>
      </c>
      <c r="J25" s="71">
        <f t="shared" si="5"/>
        <v>55</v>
      </c>
      <c r="K25" s="71">
        <v>1</v>
      </c>
      <c r="L25" s="71">
        <f t="shared" si="2"/>
        <v>750</v>
      </c>
      <c r="M25" s="74">
        <f t="shared" si="3"/>
        <v>9.75</v>
      </c>
    </row>
    <row r="26" spans="1:13" x14ac:dyDescent="0.3">
      <c r="A26" s="66">
        <v>20</v>
      </c>
      <c r="B26" s="67">
        <v>150</v>
      </c>
      <c r="C26" s="68">
        <v>2</v>
      </c>
      <c r="D26" s="68">
        <f t="shared" si="4"/>
        <v>64</v>
      </c>
      <c r="E26" s="68">
        <v>2</v>
      </c>
      <c r="F26" s="68">
        <f t="shared" si="0"/>
        <v>600</v>
      </c>
      <c r="G26" s="73">
        <f t="shared" si="1"/>
        <v>9.5999999999999979</v>
      </c>
      <c r="H26" s="70">
        <v>250</v>
      </c>
      <c r="I26" s="71">
        <v>3</v>
      </c>
      <c r="J26" s="71">
        <f t="shared" si="5"/>
        <v>58</v>
      </c>
      <c r="K26" s="71">
        <v>1</v>
      </c>
      <c r="L26" s="71">
        <f t="shared" si="2"/>
        <v>750</v>
      </c>
      <c r="M26" s="74">
        <f t="shared" si="3"/>
        <v>10.5</v>
      </c>
    </row>
    <row r="27" spans="1:13" x14ac:dyDescent="0.3">
      <c r="A27" s="66">
        <v>21</v>
      </c>
      <c r="B27" s="67">
        <v>150</v>
      </c>
      <c r="C27" s="68">
        <v>2</v>
      </c>
      <c r="D27" s="68">
        <f t="shared" si="4"/>
        <v>68</v>
      </c>
      <c r="E27" s="68">
        <v>2</v>
      </c>
      <c r="F27" s="68">
        <f t="shared" si="0"/>
        <v>600</v>
      </c>
      <c r="G27" s="73">
        <f t="shared" si="1"/>
        <v>10.199999999999998</v>
      </c>
      <c r="H27" s="70">
        <v>250</v>
      </c>
      <c r="I27" s="71">
        <v>3</v>
      </c>
      <c r="J27" s="71">
        <f t="shared" si="5"/>
        <v>61</v>
      </c>
      <c r="K27" s="71">
        <v>1</v>
      </c>
      <c r="L27" s="71">
        <f t="shared" si="2"/>
        <v>750</v>
      </c>
      <c r="M27" s="74">
        <f t="shared" si="3"/>
        <v>11.25</v>
      </c>
    </row>
    <row r="28" spans="1:13" x14ac:dyDescent="0.3">
      <c r="A28" s="66">
        <v>22</v>
      </c>
      <c r="B28" s="67">
        <v>150</v>
      </c>
      <c r="C28" s="68">
        <v>2.5</v>
      </c>
      <c r="D28" s="68">
        <f t="shared" si="4"/>
        <v>73</v>
      </c>
      <c r="E28" s="68">
        <v>2</v>
      </c>
      <c r="F28" s="68">
        <f t="shared" si="0"/>
        <v>750</v>
      </c>
      <c r="G28" s="73">
        <f t="shared" si="1"/>
        <v>10.949999999999998</v>
      </c>
      <c r="H28" s="70">
        <v>250</v>
      </c>
      <c r="I28" s="71">
        <v>3</v>
      </c>
      <c r="J28" s="71">
        <f t="shared" si="5"/>
        <v>64</v>
      </c>
      <c r="K28" s="71">
        <v>1</v>
      </c>
      <c r="L28" s="71">
        <f t="shared" si="2"/>
        <v>750</v>
      </c>
      <c r="M28" s="74">
        <f t="shared" si="3"/>
        <v>12</v>
      </c>
    </row>
    <row r="29" spans="1:13" x14ac:dyDescent="0.3">
      <c r="A29" s="66">
        <v>23</v>
      </c>
      <c r="B29" s="67">
        <v>150</v>
      </c>
      <c r="C29" s="68">
        <v>2.5</v>
      </c>
      <c r="D29" s="68">
        <f t="shared" si="4"/>
        <v>78</v>
      </c>
      <c r="E29" s="68">
        <v>2</v>
      </c>
      <c r="F29" s="68">
        <f t="shared" si="0"/>
        <v>750</v>
      </c>
      <c r="G29" s="73">
        <f t="shared" si="1"/>
        <v>11.699999999999998</v>
      </c>
      <c r="H29" s="70">
        <v>250</v>
      </c>
      <c r="I29" s="71">
        <v>3</v>
      </c>
      <c r="J29" s="71">
        <f t="shared" si="5"/>
        <v>67</v>
      </c>
      <c r="K29" s="71">
        <v>1</v>
      </c>
      <c r="L29" s="71">
        <f t="shared" si="2"/>
        <v>750</v>
      </c>
      <c r="M29" s="74">
        <f t="shared" si="3"/>
        <v>12.75</v>
      </c>
    </row>
    <row r="30" spans="1:13" x14ac:dyDescent="0.3">
      <c r="A30" s="66">
        <v>24</v>
      </c>
      <c r="B30" s="67">
        <v>150</v>
      </c>
      <c r="C30" s="68">
        <v>2.5</v>
      </c>
      <c r="D30" s="68">
        <f t="shared" si="4"/>
        <v>83</v>
      </c>
      <c r="E30" s="68">
        <v>2</v>
      </c>
      <c r="F30" s="68">
        <f t="shared" si="0"/>
        <v>750</v>
      </c>
      <c r="G30" s="73">
        <f t="shared" si="1"/>
        <v>12.449999999999998</v>
      </c>
      <c r="H30" s="70">
        <v>250</v>
      </c>
      <c r="I30" s="71">
        <v>3</v>
      </c>
      <c r="J30" s="71">
        <f t="shared" si="5"/>
        <v>70</v>
      </c>
      <c r="K30" s="71">
        <v>1</v>
      </c>
      <c r="L30" s="71">
        <f t="shared" si="2"/>
        <v>750</v>
      </c>
      <c r="M30" s="74">
        <f t="shared" si="3"/>
        <v>13.5</v>
      </c>
    </row>
    <row r="31" spans="1:13" x14ac:dyDescent="0.3">
      <c r="A31" s="66">
        <v>25</v>
      </c>
      <c r="B31" s="67">
        <v>150</v>
      </c>
      <c r="C31" s="68">
        <v>2.5</v>
      </c>
      <c r="D31" s="68">
        <f t="shared" si="4"/>
        <v>88</v>
      </c>
      <c r="E31" s="68">
        <v>2</v>
      </c>
      <c r="F31" s="68">
        <f t="shared" si="0"/>
        <v>750</v>
      </c>
      <c r="G31" s="73">
        <f t="shared" si="1"/>
        <v>13.199999999999998</v>
      </c>
      <c r="H31" s="70">
        <v>250</v>
      </c>
      <c r="I31" s="71">
        <v>3</v>
      </c>
      <c r="J31" s="71">
        <f t="shared" si="5"/>
        <v>73</v>
      </c>
      <c r="K31" s="71">
        <v>1</v>
      </c>
      <c r="L31" s="71">
        <f t="shared" si="2"/>
        <v>750</v>
      </c>
      <c r="M31" s="74">
        <f t="shared" si="3"/>
        <v>14.25</v>
      </c>
    </row>
    <row r="32" spans="1:13" x14ac:dyDescent="0.3">
      <c r="A32" s="66">
        <v>26</v>
      </c>
      <c r="B32" s="67">
        <v>150</v>
      </c>
      <c r="C32" s="68">
        <v>2.5</v>
      </c>
      <c r="D32" s="68">
        <f t="shared" si="4"/>
        <v>93</v>
      </c>
      <c r="E32" s="68">
        <v>2</v>
      </c>
      <c r="F32" s="68">
        <f t="shared" si="0"/>
        <v>750</v>
      </c>
      <c r="G32" s="73">
        <f t="shared" si="1"/>
        <v>13.949999999999998</v>
      </c>
      <c r="H32" s="70">
        <v>250</v>
      </c>
      <c r="I32" s="71">
        <v>3</v>
      </c>
      <c r="J32" s="71">
        <f t="shared" si="5"/>
        <v>76</v>
      </c>
      <c r="K32" s="71">
        <v>1</v>
      </c>
      <c r="L32" s="71">
        <f t="shared" si="2"/>
        <v>750</v>
      </c>
      <c r="M32" s="74">
        <f t="shared" si="3"/>
        <v>15</v>
      </c>
    </row>
    <row r="33" spans="1:13" x14ac:dyDescent="0.3">
      <c r="A33" s="66">
        <v>27</v>
      </c>
      <c r="B33" s="67">
        <v>150</v>
      </c>
      <c r="C33" s="68">
        <v>2.5</v>
      </c>
      <c r="D33" s="68">
        <f t="shared" si="4"/>
        <v>98</v>
      </c>
      <c r="E33" s="68">
        <v>2</v>
      </c>
      <c r="F33" s="68">
        <f t="shared" si="0"/>
        <v>750</v>
      </c>
      <c r="G33" s="73">
        <f t="shared" si="1"/>
        <v>14.699999999999998</v>
      </c>
      <c r="H33" s="70">
        <v>250</v>
      </c>
      <c r="I33" s="71">
        <v>3</v>
      </c>
      <c r="J33" s="71">
        <f t="shared" si="5"/>
        <v>79</v>
      </c>
      <c r="K33" s="71">
        <v>1</v>
      </c>
      <c r="L33" s="71">
        <f t="shared" si="2"/>
        <v>750</v>
      </c>
      <c r="M33" s="74">
        <f t="shared" si="3"/>
        <v>15.75</v>
      </c>
    </row>
    <row r="34" spans="1:13" x14ac:dyDescent="0.3">
      <c r="A34" s="66">
        <v>28</v>
      </c>
      <c r="B34" s="67">
        <v>150</v>
      </c>
      <c r="C34" s="68">
        <v>2.5</v>
      </c>
      <c r="D34" s="68">
        <f t="shared" si="4"/>
        <v>103</v>
      </c>
      <c r="E34" s="68">
        <v>2</v>
      </c>
      <c r="F34" s="68">
        <f t="shared" si="0"/>
        <v>750</v>
      </c>
      <c r="G34" s="73">
        <f t="shared" si="1"/>
        <v>15.449999999999998</v>
      </c>
      <c r="H34" s="70">
        <v>250</v>
      </c>
      <c r="I34" s="71">
        <v>3</v>
      </c>
      <c r="J34" s="71">
        <f t="shared" si="5"/>
        <v>82</v>
      </c>
      <c r="K34" s="71">
        <v>1</v>
      </c>
      <c r="L34" s="71">
        <f t="shared" si="2"/>
        <v>750</v>
      </c>
      <c r="M34" s="74">
        <f t="shared" si="3"/>
        <v>16.5</v>
      </c>
    </row>
    <row r="35" spans="1:13" x14ac:dyDescent="0.3">
      <c r="A35" s="66">
        <v>29</v>
      </c>
      <c r="B35" s="67">
        <v>150</v>
      </c>
      <c r="C35" s="68">
        <v>2.5</v>
      </c>
      <c r="D35" s="68">
        <f t="shared" si="4"/>
        <v>108</v>
      </c>
      <c r="E35" s="68">
        <v>2</v>
      </c>
      <c r="F35" s="68">
        <f t="shared" si="0"/>
        <v>750</v>
      </c>
      <c r="G35" s="73">
        <f t="shared" si="1"/>
        <v>16.199999999999996</v>
      </c>
      <c r="H35" s="70">
        <v>250</v>
      </c>
      <c r="I35" s="71">
        <v>3</v>
      </c>
      <c r="J35" s="71">
        <f t="shared" si="5"/>
        <v>85</v>
      </c>
      <c r="K35" s="71">
        <v>1</v>
      </c>
      <c r="L35" s="71">
        <f t="shared" si="2"/>
        <v>750</v>
      </c>
      <c r="M35" s="74">
        <f t="shared" si="3"/>
        <v>17.25</v>
      </c>
    </row>
    <row r="36" spans="1:13" x14ac:dyDescent="0.3">
      <c r="A36" s="66">
        <v>30</v>
      </c>
      <c r="B36" s="67">
        <v>150</v>
      </c>
      <c r="C36" s="68">
        <v>2.5</v>
      </c>
      <c r="D36" s="68">
        <f t="shared" si="4"/>
        <v>113</v>
      </c>
      <c r="E36" s="68">
        <v>2</v>
      </c>
      <c r="F36" s="68">
        <f t="shared" si="0"/>
        <v>750</v>
      </c>
      <c r="G36" s="73">
        <f t="shared" si="1"/>
        <v>16.949999999999996</v>
      </c>
      <c r="H36" s="70">
        <v>250</v>
      </c>
      <c r="I36" s="71">
        <v>3</v>
      </c>
      <c r="J36" s="71">
        <f t="shared" si="5"/>
        <v>88</v>
      </c>
      <c r="K36" s="71">
        <v>1</v>
      </c>
      <c r="L36" s="71">
        <f t="shared" si="2"/>
        <v>750</v>
      </c>
      <c r="M36" s="74">
        <f t="shared" si="3"/>
        <v>18</v>
      </c>
    </row>
    <row r="37" spans="1:13" x14ac:dyDescent="0.3">
      <c r="A37" s="66">
        <v>31</v>
      </c>
      <c r="B37" s="67">
        <v>150</v>
      </c>
      <c r="C37" s="68">
        <v>2.5</v>
      </c>
      <c r="D37" s="68">
        <f t="shared" si="4"/>
        <v>118</v>
      </c>
      <c r="E37" s="68">
        <v>2</v>
      </c>
      <c r="F37" s="68">
        <f t="shared" si="0"/>
        <v>750</v>
      </c>
      <c r="G37" s="73">
        <f t="shared" si="1"/>
        <v>17.699999999999996</v>
      </c>
      <c r="H37" s="70">
        <v>250</v>
      </c>
      <c r="I37" s="71">
        <v>3</v>
      </c>
      <c r="J37" s="71">
        <f t="shared" si="5"/>
        <v>91</v>
      </c>
      <c r="K37" s="71">
        <v>1</v>
      </c>
      <c r="L37" s="71">
        <f t="shared" si="2"/>
        <v>750</v>
      </c>
      <c r="M37" s="74">
        <f t="shared" si="3"/>
        <v>18.75</v>
      </c>
    </row>
    <row r="38" spans="1:13" x14ac:dyDescent="0.3">
      <c r="A38" s="66">
        <v>32</v>
      </c>
      <c r="B38" s="67">
        <v>150</v>
      </c>
      <c r="C38" s="68">
        <v>2.5</v>
      </c>
      <c r="D38" s="68">
        <f t="shared" si="4"/>
        <v>123</v>
      </c>
      <c r="E38" s="68">
        <v>2</v>
      </c>
      <c r="F38" s="68">
        <f t="shared" si="0"/>
        <v>750</v>
      </c>
      <c r="G38" s="73">
        <f t="shared" si="1"/>
        <v>18.449999999999996</v>
      </c>
      <c r="H38" s="70">
        <v>250</v>
      </c>
      <c r="I38" s="71">
        <v>3</v>
      </c>
      <c r="J38" s="71">
        <f t="shared" si="5"/>
        <v>94</v>
      </c>
      <c r="K38" s="71">
        <v>1</v>
      </c>
      <c r="L38" s="71">
        <f t="shared" si="2"/>
        <v>750</v>
      </c>
      <c r="M38" s="74">
        <f t="shared" si="3"/>
        <v>19.5</v>
      </c>
    </row>
    <row r="39" spans="1:13" x14ac:dyDescent="0.3">
      <c r="A39" s="66">
        <v>33</v>
      </c>
      <c r="B39" s="67">
        <v>150</v>
      </c>
      <c r="C39" s="68">
        <v>2.5</v>
      </c>
      <c r="D39" s="68">
        <f t="shared" si="4"/>
        <v>128</v>
      </c>
      <c r="E39" s="68">
        <v>2</v>
      </c>
      <c r="F39" s="68">
        <f t="shared" si="0"/>
        <v>750</v>
      </c>
      <c r="G39" s="73">
        <f t="shared" si="1"/>
        <v>19.199999999999996</v>
      </c>
      <c r="H39" s="70">
        <v>250</v>
      </c>
      <c r="I39" s="71">
        <v>3</v>
      </c>
      <c r="J39" s="71">
        <f t="shared" si="5"/>
        <v>97</v>
      </c>
      <c r="K39" s="71">
        <v>1</v>
      </c>
      <c r="L39" s="71">
        <f t="shared" si="2"/>
        <v>750</v>
      </c>
      <c r="M39" s="74">
        <f t="shared" si="3"/>
        <v>20.25</v>
      </c>
    </row>
    <row r="40" spans="1:13" x14ac:dyDescent="0.3">
      <c r="A40" s="66">
        <v>34</v>
      </c>
      <c r="B40" s="67">
        <v>150</v>
      </c>
      <c r="C40" s="68">
        <v>2.5</v>
      </c>
      <c r="D40" s="68">
        <f t="shared" si="4"/>
        <v>133</v>
      </c>
      <c r="E40" s="68">
        <v>2</v>
      </c>
      <c r="F40" s="68">
        <f t="shared" si="0"/>
        <v>750</v>
      </c>
      <c r="G40" s="73">
        <f t="shared" si="1"/>
        <v>19.949999999999996</v>
      </c>
      <c r="H40" s="70">
        <v>250</v>
      </c>
      <c r="I40" s="71">
        <v>3</v>
      </c>
      <c r="J40" s="71">
        <f t="shared" si="5"/>
        <v>100</v>
      </c>
      <c r="K40" s="71">
        <v>1</v>
      </c>
      <c r="L40" s="71">
        <f t="shared" si="2"/>
        <v>750</v>
      </c>
      <c r="M40" s="74">
        <f t="shared" si="3"/>
        <v>21</v>
      </c>
    </row>
    <row r="41" spans="1:13" x14ac:dyDescent="0.3">
      <c r="A41" s="66">
        <v>35</v>
      </c>
      <c r="B41" s="67">
        <v>150</v>
      </c>
      <c r="C41" s="68">
        <v>2.5</v>
      </c>
      <c r="D41" s="68">
        <f t="shared" si="4"/>
        <v>138</v>
      </c>
      <c r="E41" s="68">
        <v>2</v>
      </c>
      <c r="F41" s="68">
        <f t="shared" si="0"/>
        <v>750</v>
      </c>
      <c r="G41" s="73">
        <f t="shared" si="1"/>
        <v>20.699999999999996</v>
      </c>
      <c r="H41" s="70">
        <v>250</v>
      </c>
      <c r="I41" s="71">
        <v>3</v>
      </c>
      <c r="J41" s="71">
        <f>(I41*K41)+J40</f>
        <v>103</v>
      </c>
      <c r="K41" s="71">
        <v>1</v>
      </c>
      <c r="L41" s="71">
        <f t="shared" si="2"/>
        <v>750</v>
      </c>
      <c r="M41" s="74">
        <f t="shared" si="3"/>
        <v>21.75</v>
      </c>
    </row>
    <row r="42" spans="1:13" x14ac:dyDescent="0.3">
      <c r="A42" s="66">
        <v>36</v>
      </c>
      <c r="B42" s="67">
        <v>150</v>
      </c>
      <c r="C42" s="68">
        <v>2.5</v>
      </c>
      <c r="D42" s="68">
        <f t="shared" si="4"/>
        <v>143</v>
      </c>
      <c r="E42" s="68">
        <v>2</v>
      </c>
      <c r="F42" s="68">
        <f t="shared" si="0"/>
        <v>750</v>
      </c>
      <c r="G42" s="73">
        <f t="shared" si="1"/>
        <v>21.449999999999996</v>
      </c>
      <c r="H42" s="70">
        <v>250</v>
      </c>
      <c r="I42" s="71">
        <v>3</v>
      </c>
      <c r="J42" s="71">
        <f t="shared" si="5"/>
        <v>106</v>
      </c>
      <c r="K42" s="71">
        <v>1</v>
      </c>
      <c r="L42" s="71">
        <f t="shared" si="2"/>
        <v>750</v>
      </c>
      <c r="M42" s="74">
        <f t="shared" si="3"/>
        <v>22.5</v>
      </c>
    </row>
    <row r="43" spans="1:13" x14ac:dyDescent="0.3">
      <c r="A43" s="66">
        <v>37</v>
      </c>
      <c r="B43" s="67">
        <v>150</v>
      </c>
      <c r="C43" s="68">
        <v>2.5</v>
      </c>
      <c r="D43" s="68">
        <f t="shared" si="4"/>
        <v>148</v>
      </c>
      <c r="E43" s="68">
        <v>2</v>
      </c>
      <c r="F43" s="68">
        <f t="shared" si="0"/>
        <v>750</v>
      </c>
      <c r="G43" s="73">
        <f t="shared" si="1"/>
        <v>22.199999999999996</v>
      </c>
      <c r="H43" s="70">
        <v>250</v>
      </c>
      <c r="I43" s="71">
        <v>3</v>
      </c>
      <c r="J43" s="71">
        <f t="shared" si="5"/>
        <v>109</v>
      </c>
      <c r="K43" s="71">
        <v>1</v>
      </c>
      <c r="L43" s="71">
        <f t="shared" si="2"/>
        <v>750</v>
      </c>
      <c r="M43" s="74">
        <f t="shared" si="3"/>
        <v>23.25</v>
      </c>
    </row>
    <row r="44" spans="1:13" x14ac:dyDescent="0.3">
      <c r="A44" s="66">
        <v>38</v>
      </c>
      <c r="B44" s="67">
        <v>150</v>
      </c>
      <c r="C44" s="68">
        <v>2.5</v>
      </c>
      <c r="D44" s="68">
        <f t="shared" si="4"/>
        <v>153</v>
      </c>
      <c r="E44" s="68">
        <v>2</v>
      </c>
      <c r="F44" s="68">
        <f t="shared" si="0"/>
        <v>750</v>
      </c>
      <c r="G44" s="73">
        <f t="shared" si="1"/>
        <v>22.949999999999996</v>
      </c>
      <c r="H44" s="70">
        <v>250</v>
      </c>
      <c r="I44" s="71">
        <v>3</v>
      </c>
      <c r="J44" s="71">
        <f t="shared" si="5"/>
        <v>112</v>
      </c>
      <c r="K44" s="71">
        <v>1</v>
      </c>
      <c r="L44" s="71">
        <f t="shared" si="2"/>
        <v>750</v>
      </c>
      <c r="M44" s="74">
        <f t="shared" si="3"/>
        <v>24</v>
      </c>
    </row>
    <row r="45" spans="1:13" x14ac:dyDescent="0.3">
      <c r="A45" s="66">
        <v>39</v>
      </c>
      <c r="B45" s="67">
        <v>150</v>
      </c>
      <c r="C45" s="68">
        <v>2.5</v>
      </c>
      <c r="D45" s="68">
        <f t="shared" si="4"/>
        <v>158</v>
      </c>
      <c r="E45" s="68">
        <v>2</v>
      </c>
      <c r="F45" s="68">
        <f t="shared" si="0"/>
        <v>750</v>
      </c>
      <c r="G45" s="73">
        <f t="shared" si="1"/>
        <v>23.699999999999996</v>
      </c>
      <c r="H45" s="70">
        <v>250</v>
      </c>
      <c r="I45" s="71">
        <v>3</v>
      </c>
      <c r="J45" s="71">
        <f t="shared" si="5"/>
        <v>115</v>
      </c>
      <c r="K45" s="71">
        <v>1</v>
      </c>
      <c r="L45" s="71">
        <f t="shared" si="2"/>
        <v>750</v>
      </c>
      <c r="M45" s="74">
        <f t="shared" si="3"/>
        <v>24.75</v>
      </c>
    </row>
    <row r="46" spans="1:13" x14ac:dyDescent="0.3">
      <c r="A46" s="66">
        <v>40</v>
      </c>
      <c r="B46" s="67">
        <v>150</v>
      </c>
      <c r="C46" s="68">
        <v>2.5</v>
      </c>
      <c r="D46" s="68">
        <f t="shared" si="4"/>
        <v>163</v>
      </c>
      <c r="E46" s="68">
        <v>2</v>
      </c>
      <c r="F46" s="68">
        <f t="shared" si="0"/>
        <v>750</v>
      </c>
      <c r="G46" s="73">
        <f t="shared" si="1"/>
        <v>24.449999999999996</v>
      </c>
      <c r="H46" s="70">
        <v>250</v>
      </c>
      <c r="I46" s="71">
        <v>3</v>
      </c>
      <c r="J46" s="71">
        <f t="shared" si="5"/>
        <v>118</v>
      </c>
      <c r="K46" s="71">
        <v>1</v>
      </c>
      <c r="L46" s="71">
        <f t="shared" si="2"/>
        <v>750</v>
      </c>
      <c r="M46" s="74">
        <f t="shared" si="3"/>
        <v>25.5</v>
      </c>
    </row>
    <row r="47" spans="1:13" x14ac:dyDescent="0.3">
      <c r="A47" s="66">
        <v>41</v>
      </c>
      <c r="B47" s="67">
        <v>150</v>
      </c>
      <c r="C47" s="68">
        <v>2.5</v>
      </c>
      <c r="D47" s="68">
        <f t="shared" si="4"/>
        <v>168</v>
      </c>
      <c r="E47" s="68">
        <v>2</v>
      </c>
      <c r="F47" s="68">
        <f t="shared" si="0"/>
        <v>750</v>
      </c>
      <c r="G47" s="73">
        <f t="shared" si="1"/>
        <v>25.199999999999996</v>
      </c>
      <c r="H47" s="70">
        <v>250</v>
      </c>
      <c r="I47" s="71">
        <v>3</v>
      </c>
      <c r="J47" s="71">
        <f t="shared" si="5"/>
        <v>121</v>
      </c>
      <c r="K47" s="71">
        <v>1</v>
      </c>
      <c r="L47" s="71">
        <f t="shared" si="2"/>
        <v>750</v>
      </c>
      <c r="M47" s="74">
        <f t="shared" si="3"/>
        <v>26.25</v>
      </c>
    </row>
    <row r="48" spans="1:13" x14ac:dyDescent="0.3">
      <c r="A48" s="66">
        <v>42</v>
      </c>
      <c r="B48" s="67">
        <v>150</v>
      </c>
      <c r="C48" s="68">
        <v>2.5</v>
      </c>
      <c r="D48" s="68">
        <f t="shared" si="4"/>
        <v>173</v>
      </c>
      <c r="E48" s="68">
        <v>2</v>
      </c>
      <c r="F48" s="68">
        <f t="shared" si="0"/>
        <v>750</v>
      </c>
      <c r="G48" s="73">
        <f t="shared" si="1"/>
        <v>25.949999999999996</v>
      </c>
      <c r="H48" s="70">
        <v>250</v>
      </c>
      <c r="I48" s="71">
        <v>3</v>
      </c>
      <c r="J48" s="71">
        <f t="shared" si="5"/>
        <v>124</v>
      </c>
      <c r="K48" s="71">
        <v>1</v>
      </c>
      <c r="L48" s="71">
        <f t="shared" si="2"/>
        <v>750</v>
      </c>
      <c r="M48" s="74">
        <f t="shared" si="3"/>
        <v>27</v>
      </c>
    </row>
    <row r="49" spans="1:13" x14ac:dyDescent="0.3">
      <c r="A49" s="66">
        <v>43</v>
      </c>
      <c r="B49" s="67">
        <v>150</v>
      </c>
      <c r="C49" s="68">
        <v>2.5</v>
      </c>
      <c r="D49" s="68">
        <f t="shared" si="4"/>
        <v>178</v>
      </c>
      <c r="E49" s="68">
        <v>2</v>
      </c>
      <c r="F49" s="68">
        <f t="shared" si="0"/>
        <v>750</v>
      </c>
      <c r="G49" s="73">
        <f t="shared" si="1"/>
        <v>26.699999999999996</v>
      </c>
      <c r="H49" s="70">
        <v>250</v>
      </c>
      <c r="I49" s="71">
        <v>3</v>
      </c>
      <c r="J49" s="71">
        <f t="shared" si="5"/>
        <v>127</v>
      </c>
      <c r="K49" s="71">
        <v>1</v>
      </c>
      <c r="L49" s="71">
        <f t="shared" si="2"/>
        <v>750</v>
      </c>
      <c r="M49" s="74">
        <f t="shared" si="3"/>
        <v>27.75</v>
      </c>
    </row>
    <row r="50" spans="1:13" x14ac:dyDescent="0.3">
      <c r="A50" s="66">
        <v>44</v>
      </c>
      <c r="B50" s="67">
        <v>150</v>
      </c>
      <c r="C50" s="68">
        <v>2.5</v>
      </c>
      <c r="D50" s="68">
        <f t="shared" si="4"/>
        <v>183</v>
      </c>
      <c r="E50" s="68">
        <v>2</v>
      </c>
      <c r="F50" s="68">
        <f t="shared" si="0"/>
        <v>750</v>
      </c>
      <c r="G50" s="73">
        <f t="shared" si="1"/>
        <v>27.449999999999996</v>
      </c>
      <c r="H50" s="70">
        <v>250</v>
      </c>
      <c r="I50" s="71">
        <v>3</v>
      </c>
      <c r="J50" s="71">
        <f t="shared" si="5"/>
        <v>130</v>
      </c>
      <c r="K50" s="71">
        <v>1</v>
      </c>
      <c r="L50" s="71">
        <f t="shared" si="2"/>
        <v>750</v>
      </c>
      <c r="M50" s="74">
        <f t="shared" si="3"/>
        <v>28.5</v>
      </c>
    </row>
    <row r="51" spans="1:13" x14ac:dyDescent="0.3">
      <c r="A51" s="66">
        <v>45</v>
      </c>
      <c r="B51" s="67">
        <v>150</v>
      </c>
      <c r="C51" s="68">
        <v>2.5</v>
      </c>
      <c r="D51" s="68">
        <f t="shared" si="4"/>
        <v>188</v>
      </c>
      <c r="E51" s="68">
        <v>2</v>
      </c>
      <c r="F51" s="68">
        <f t="shared" si="0"/>
        <v>750</v>
      </c>
      <c r="G51" s="73">
        <f t="shared" si="1"/>
        <v>28.199999999999996</v>
      </c>
      <c r="H51" s="70">
        <v>250</v>
      </c>
      <c r="I51" s="71">
        <v>3</v>
      </c>
      <c r="J51" s="71">
        <f t="shared" si="5"/>
        <v>133</v>
      </c>
      <c r="K51" s="71">
        <v>1</v>
      </c>
      <c r="L51" s="71">
        <f t="shared" si="2"/>
        <v>750</v>
      </c>
      <c r="M51" s="74">
        <f t="shared" si="3"/>
        <v>29.25</v>
      </c>
    </row>
    <row r="52" spans="1:13" x14ac:dyDescent="0.3">
      <c r="A52" s="66">
        <v>46</v>
      </c>
      <c r="B52" s="67">
        <v>150</v>
      </c>
      <c r="C52" s="68">
        <v>2.5</v>
      </c>
      <c r="D52" s="68">
        <f t="shared" si="4"/>
        <v>193</v>
      </c>
      <c r="E52" s="68">
        <v>2</v>
      </c>
      <c r="F52" s="68">
        <f t="shared" si="0"/>
        <v>750</v>
      </c>
      <c r="G52" s="73">
        <f t="shared" si="1"/>
        <v>28.949999999999996</v>
      </c>
      <c r="H52" s="70">
        <v>250</v>
      </c>
      <c r="I52" s="71">
        <v>3</v>
      </c>
      <c r="J52" s="71">
        <f>(I52*K52)+J51</f>
        <v>136</v>
      </c>
      <c r="K52" s="71">
        <v>1</v>
      </c>
      <c r="L52" s="71">
        <f t="shared" si="2"/>
        <v>750</v>
      </c>
      <c r="M52" s="74">
        <f t="shared" si="3"/>
        <v>30</v>
      </c>
    </row>
    <row r="53" spans="1:13" x14ac:dyDescent="0.3">
      <c r="A53" s="66">
        <v>47</v>
      </c>
      <c r="B53" s="67">
        <v>150</v>
      </c>
      <c r="C53" s="68">
        <v>2.5</v>
      </c>
      <c r="D53" s="68">
        <f t="shared" si="4"/>
        <v>198</v>
      </c>
      <c r="E53" s="68">
        <v>2</v>
      </c>
      <c r="F53" s="68">
        <f t="shared" si="0"/>
        <v>750</v>
      </c>
      <c r="G53" s="73">
        <f t="shared" si="1"/>
        <v>29.699999999999996</v>
      </c>
      <c r="H53" s="70">
        <v>250</v>
      </c>
      <c r="I53" s="71">
        <v>3</v>
      </c>
      <c r="J53" s="71">
        <f t="shared" si="5"/>
        <v>139</v>
      </c>
      <c r="K53" s="71">
        <v>1</v>
      </c>
      <c r="L53" s="71">
        <f t="shared" si="2"/>
        <v>750</v>
      </c>
      <c r="M53" s="74">
        <f t="shared" si="3"/>
        <v>30.75</v>
      </c>
    </row>
    <row r="54" spans="1:13" x14ac:dyDescent="0.3">
      <c r="A54" s="66">
        <v>48</v>
      </c>
      <c r="B54" s="67">
        <v>150</v>
      </c>
      <c r="C54" s="68">
        <v>2.5</v>
      </c>
      <c r="D54" s="68">
        <f t="shared" si="4"/>
        <v>203</v>
      </c>
      <c r="E54" s="68">
        <v>2</v>
      </c>
      <c r="F54" s="68">
        <f t="shared" si="0"/>
        <v>750</v>
      </c>
      <c r="G54" s="73">
        <f t="shared" si="1"/>
        <v>30.449999999999996</v>
      </c>
      <c r="H54" s="70">
        <v>250</v>
      </c>
      <c r="I54" s="71">
        <v>3</v>
      </c>
      <c r="J54" s="71">
        <f t="shared" si="5"/>
        <v>142</v>
      </c>
      <c r="K54" s="71">
        <v>1</v>
      </c>
      <c r="L54" s="71">
        <f t="shared" si="2"/>
        <v>750</v>
      </c>
      <c r="M54" s="74">
        <f t="shared" si="3"/>
        <v>31.5</v>
      </c>
    </row>
    <row r="55" spans="1:13" x14ac:dyDescent="0.3">
      <c r="A55" s="66">
        <v>49</v>
      </c>
      <c r="B55" s="67">
        <v>150</v>
      </c>
      <c r="C55" s="68">
        <v>2.5</v>
      </c>
      <c r="D55" s="68">
        <f t="shared" si="4"/>
        <v>208</v>
      </c>
      <c r="E55" s="68">
        <v>2</v>
      </c>
      <c r="F55" s="68">
        <f t="shared" si="0"/>
        <v>750</v>
      </c>
      <c r="G55" s="73">
        <f t="shared" si="1"/>
        <v>31.199999999999996</v>
      </c>
      <c r="H55" s="70">
        <v>250</v>
      </c>
      <c r="I55" s="71">
        <v>3</v>
      </c>
      <c r="J55" s="71">
        <f t="shared" si="5"/>
        <v>145</v>
      </c>
      <c r="K55" s="71">
        <v>1</v>
      </c>
      <c r="L55" s="71">
        <f t="shared" si="2"/>
        <v>750</v>
      </c>
      <c r="M55" s="74">
        <f t="shared" si="3"/>
        <v>32.25</v>
      </c>
    </row>
    <row r="56" spans="1:13" x14ac:dyDescent="0.3">
      <c r="A56" s="66">
        <v>50</v>
      </c>
      <c r="B56" s="67">
        <v>150</v>
      </c>
      <c r="C56" s="68">
        <v>2.5</v>
      </c>
      <c r="D56" s="68">
        <f t="shared" si="4"/>
        <v>213</v>
      </c>
      <c r="E56" s="68">
        <v>2</v>
      </c>
      <c r="F56" s="68">
        <f t="shared" si="0"/>
        <v>750</v>
      </c>
      <c r="G56" s="73">
        <f t="shared" si="1"/>
        <v>31.949999999999996</v>
      </c>
      <c r="H56" s="70">
        <v>250</v>
      </c>
      <c r="I56" s="71">
        <v>3</v>
      </c>
      <c r="J56" s="71">
        <f t="shared" si="5"/>
        <v>148</v>
      </c>
      <c r="K56" s="71">
        <v>1</v>
      </c>
      <c r="L56" s="71">
        <f t="shared" si="2"/>
        <v>750</v>
      </c>
      <c r="M56" s="74">
        <f t="shared" si="3"/>
        <v>33</v>
      </c>
    </row>
    <row r="57" spans="1:13" x14ac:dyDescent="0.3">
      <c r="A57" s="66">
        <v>51</v>
      </c>
      <c r="B57" s="67">
        <v>150</v>
      </c>
      <c r="C57" s="68">
        <v>2.5</v>
      </c>
      <c r="D57" s="68">
        <f t="shared" si="4"/>
        <v>218</v>
      </c>
      <c r="E57" s="68">
        <v>2</v>
      </c>
      <c r="F57" s="68">
        <f t="shared" si="0"/>
        <v>750</v>
      </c>
      <c r="G57" s="73">
        <f t="shared" si="1"/>
        <v>32.699999999999996</v>
      </c>
      <c r="H57" s="70">
        <v>250</v>
      </c>
      <c r="I57" s="71">
        <v>3</v>
      </c>
      <c r="J57" s="71">
        <f t="shared" si="5"/>
        <v>151</v>
      </c>
      <c r="K57" s="71">
        <v>1</v>
      </c>
      <c r="L57" s="71">
        <f t="shared" si="2"/>
        <v>750</v>
      </c>
      <c r="M57" s="74">
        <f t="shared" si="3"/>
        <v>33.75</v>
      </c>
    </row>
    <row r="58" spans="1:13" x14ac:dyDescent="0.3">
      <c r="A58" s="66">
        <v>52</v>
      </c>
      <c r="B58" s="67">
        <v>150</v>
      </c>
      <c r="C58" s="68">
        <v>2.5</v>
      </c>
      <c r="D58" s="68">
        <f t="shared" si="4"/>
        <v>223</v>
      </c>
      <c r="E58" s="68">
        <v>2</v>
      </c>
      <c r="F58" s="68">
        <f t="shared" si="0"/>
        <v>750</v>
      </c>
      <c r="G58" s="73">
        <f t="shared" si="1"/>
        <v>33.449999999999996</v>
      </c>
      <c r="H58" s="70">
        <v>250</v>
      </c>
      <c r="I58" s="71">
        <v>3</v>
      </c>
      <c r="J58" s="71">
        <f t="shared" si="5"/>
        <v>154</v>
      </c>
      <c r="K58" s="71">
        <v>1</v>
      </c>
      <c r="L58" s="71">
        <f t="shared" si="2"/>
        <v>750</v>
      </c>
      <c r="M58" s="74">
        <f t="shared" si="3"/>
        <v>34.5</v>
      </c>
    </row>
    <row r="59" spans="1:13" x14ac:dyDescent="0.3">
      <c r="A59" s="66">
        <v>53</v>
      </c>
      <c r="B59" s="67">
        <v>150</v>
      </c>
      <c r="C59" s="68">
        <v>2.5</v>
      </c>
      <c r="D59" s="68">
        <f t="shared" si="4"/>
        <v>228</v>
      </c>
      <c r="E59" s="68">
        <v>2</v>
      </c>
      <c r="F59" s="68">
        <f t="shared" si="0"/>
        <v>750</v>
      </c>
      <c r="G59" s="73">
        <f t="shared" si="1"/>
        <v>34.199999999999996</v>
      </c>
      <c r="H59" s="70">
        <v>250</v>
      </c>
      <c r="I59" s="71">
        <v>3</v>
      </c>
      <c r="J59" s="71">
        <f t="shared" si="5"/>
        <v>157</v>
      </c>
      <c r="K59" s="71">
        <v>1</v>
      </c>
      <c r="L59" s="71">
        <f t="shared" si="2"/>
        <v>750</v>
      </c>
      <c r="M59" s="74">
        <f t="shared" si="3"/>
        <v>35.25</v>
      </c>
    </row>
    <row r="60" spans="1:13" x14ac:dyDescent="0.3">
      <c r="A60" s="66">
        <v>54</v>
      </c>
      <c r="B60" s="67">
        <v>150</v>
      </c>
      <c r="C60" s="68">
        <v>2.5</v>
      </c>
      <c r="D60" s="68">
        <f t="shared" si="4"/>
        <v>233</v>
      </c>
      <c r="E60" s="68">
        <v>2</v>
      </c>
      <c r="F60" s="68">
        <f t="shared" si="0"/>
        <v>750</v>
      </c>
      <c r="G60" s="73">
        <f t="shared" si="1"/>
        <v>34.949999999999996</v>
      </c>
      <c r="H60" s="70">
        <v>250</v>
      </c>
      <c r="I60" s="71">
        <v>3</v>
      </c>
      <c r="J60" s="71">
        <f t="shared" si="5"/>
        <v>160</v>
      </c>
      <c r="K60" s="71">
        <v>1</v>
      </c>
      <c r="L60" s="71">
        <f t="shared" si="2"/>
        <v>750</v>
      </c>
      <c r="M60" s="74">
        <f t="shared" si="3"/>
        <v>36</v>
      </c>
    </row>
    <row r="61" spans="1:13" x14ac:dyDescent="0.3">
      <c r="A61" s="66">
        <v>55</v>
      </c>
      <c r="B61" s="67">
        <v>150</v>
      </c>
      <c r="C61" s="68">
        <v>2.5</v>
      </c>
      <c r="D61" s="68">
        <f t="shared" si="4"/>
        <v>238</v>
      </c>
      <c r="E61" s="68">
        <v>2</v>
      </c>
      <c r="F61" s="68">
        <f t="shared" si="0"/>
        <v>750</v>
      </c>
      <c r="G61" s="73">
        <f t="shared" si="1"/>
        <v>35.699999999999996</v>
      </c>
      <c r="H61" s="70">
        <v>250</v>
      </c>
      <c r="I61" s="71">
        <v>3</v>
      </c>
      <c r="J61" s="71">
        <f t="shared" si="5"/>
        <v>163</v>
      </c>
      <c r="K61" s="71">
        <v>1</v>
      </c>
      <c r="L61" s="71">
        <f t="shared" si="2"/>
        <v>750</v>
      </c>
      <c r="M61" s="74">
        <f t="shared" si="3"/>
        <v>36.75</v>
      </c>
    </row>
    <row r="62" spans="1:13" x14ac:dyDescent="0.3">
      <c r="A62" s="66">
        <v>56</v>
      </c>
      <c r="B62" s="67">
        <v>150</v>
      </c>
      <c r="C62" s="68">
        <v>2.5</v>
      </c>
      <c r="D62" s="68">
        <f t="shared" si="4"/>
        <v>243</v>
      </c>
      <c r="E62" s="68">
        <v>2</v>
      </c>
      <c r="F62" s="68">
        <f t="shared" si="0"/>
        <v>750</v>
      </c>
      <c r="G62" s="73">
        <f t="shared" si="1"/>
        <v>36.449999999999996</v>
      </c>
      <c r="H62" s="70">
        <v>250</v>
      </c>
      <c r="I62" s="71">
        <v>3</v>
      </c>
      <c r="J62" s="71">
        <f t="shared" si="5"/>
        <v>166</v>
      </c>
      <c r="K62" s="71">
        <v>1</v>
      </c>
      <c r="L62" s="71">
        <f t="shared" si="2"/>
        <v>750</v>
      </c>
      <c r="M62" s="74">
        <f t="shared" si="3"/>
        <v>37.5</v>
      </c>
    </row>
    <row r="63" spans="1:13" x14ac:dyDescent="0.3">
      <c r="A63" s="66">
        <v>57</v>
      </c>
      <c r="B63" s="67">
        <v>150</v>
      </c>
      <c r="C63" s="68">
        <v>2.5</v>
      </c>
      <c r="D63" s="68">
        <f t="shared" si="4"/>
        <v>248</v>
      </c>
      <c r="E63" s="68">
        <v>2</v>
      </c>
      <c r="F63" s="68">
        <f t="shared" si="0"/>
        <v>750</v>
      </c>
      <c r="G63" s="73">
        <f t="shared" si="1"/>
        <v>37.199999999999996</v>
      </c>
      <c r="H63" s="70">
        <v>250</v>
      </c>
      <c r="I63" s="71">
        <v>3</v>
      </c>
      <c r="J63" s="71">
        <f t="shared" si="5"/>
        <v>169</v>
      </c>
      <c r="K63" s="71">
        <v>1</v>
      </c>
      <c r="L63" s="71">
        <f t="shared" si="2"/>
        <v>750</v>
      </c>
      <c r="M63" s="74">
        <f t="shared" si="3"/>
        <v>38.25</v>
      </c>
    </row>
    <row r="64" spans="1:13" x14ac:dyDescent="0.3">
      <c r="A64" s="66">
        <v>58</v>
      </c>
      <c r="B64" s="67">
        <v>150</v>
      </c>
      <c r="C64" s="68">
        <v>2.5</v>
      </c>
      <c r="D64" s="68">
        <f t="shared" si="4"/>
        <v>253</v>
      </c>
      <c r="E64" s="68">
        <v>2</v>
      </c>
      <c r="F64" s="68">
        <f t="shared" si="0"/>
        <v>750</v>
      </c>
      <c r="G64" s="73">
        <f t="shared" si="1"/>
        <v>37.949999999999996</v>
      </c>
      <c r="H64" s="70">
        <v>250</v>
      </c>
      <c r="I64" s="71">
        <v>3</v>
      </c>
      <c r="J64" s="71">
        <f t="shared" si="5"/>
        <v>172</v>
      </c>
      <c r="K64" s="71">
        <v>1</v>
      </c>
      <c r="L64" s="71">
        <f t="shared" si="2"/>
        <v>750</v>
      </c>
      <c r="M64" s="74">
        <f t="shared" si="3"/>
        <v>39</v>
      </c>
    </row>
    <row r="65" spans="1:13" x14ac:dyDescent="0.3">
      <c r="A65" s="66">
        <v>59</v>
      </c>
      <c r="B65" s="67">
        <v>150</v>
      </c>
      <c r="C65" s="68">
        <v>2.5</v>
      </c>
      <c r="D65" s="68">
        <f t="shared" si="4"/>
        <v>258</v>
      </c>
      <c r="E65" s="68">
        <v>2</v>
      </c>
      <c r="F65" s="68">
        <f t="shared" si="0"/>
        <v>750</v>
      </c>
      <c r="G65" s="73">
        <f t="shared" si="1"/>
        <v>38.699999999999996</v>
      </c>
      <c r="H65" s="70">
        <v>250</v>
      </c>
      <c r="I65" s="71">
        <v>3</v>
      </c>
      <c r="J65" s="71">
        <f t="shared" si="5"/>
        <v>175</v>
      </c>
      <c r="K65" s="71">
        <v>1</v>
      </c>
      <c r="L65" s="71">
        <f t="shared" si="2"/>
        <v>750</v>
      </c>
      <c r="M65" s="74">
        <f t="shared" si="3"/>
        <v>39.75</v>
      </c>
    </row>
    <row r="66" spans="1:13" x14ac:dyDescent="0.3">
      <c r="A66" s="66">
        <v>60</v>
      </c>
      <c r="B66" s="67">
        <v>150</v>
      </c>
      <c r="C66" s="68">
        <v>2.5</v>
      </c>
      <c r="D66" s="68">
        <f t="shared" si="4"/>
        <v>263</v>
      </c>
      <c r="E66" s="68">
        <v>2</v>
      </c>
      <c r="F66" s="68">
        <f t="shared" si="0"/>
        <v>750</v>
      </c>
      <c r="G66" s="73">
        <f t="shared" si="1"/>
        <v>39.449999999999996</v>
      </c>
      <c r="H66" s="70">
        <v>250</v>
      </c>
      <c r="I66" s="71">
        <v>3</v>
      </c>
      <c r="J66" s="71">
        <f t="shared" si="5"/>
        <v>178</v>
      </c>
      <c r="K66" s="71">
        <v>1</v>
      </c>
      <c r="L66" s="71">
        <f t="shared" si="2"/>
        <v>750</v>
      </c>
      <c r="M66" s="74">
        <f t="shared" si="3"/>
        <v>40.5</v>
      </c>
    </row>
    <row r="67" spans="1:13" x14ac:dyDescent="0.3">
      <c r="A67" s="66">
        <v>61</v>
      </c>
      <c r="B67" s="67">
        <v>150</v>
      </c>
      <c r="C67" s="68">
        <v>2.5</v>
      </c>
      <c r="D67" s="68">
        <f t="shared" si="4"/>
        <v>268</v>
      </c>
      <c r="E67" s="68">
        <v>2</v>
      </c>
      <c r="F67" s="68">
        <f t="shared" si="0"/>
        <v>750</v>
      </c>
      <c r="G67" s="73">
        <f t="shared" si="1"/>
        <v>40.199999999999996</v>
      </c>
      <c r="H67" s="70">
        <v>250</v>
      </c>
      <c r="I67" s="71">
        <v>3</v>
      </c>
      <c r="J67" s="71">
        <f t="shared" si="5"/>
        <v>181</v>
      </c>
      <c r="K67" s="71">
        <v>1</v>
      </c>
      <c r="L67" s="71">
        <f t="shared" si="2"/>
        <v>750</v>
      </c>
      <c r="M67" s="74">
        <f t="shared" si="3"/>
        <v>41.25</v>
      </c>
    </row>
    <row r="68" spans="1:13" x14ac:dyDescent="0.3">
      <c r="A68" s="66">
        <v>62</v>
      </c>
      <c r="B68" s="67">
        <v>150</v>
      </c>
      <c r="C68" s="68">
        <v>2.5</v>
      </c>
      <c r="D68" s="68">
        <f t="shared" si="4"/>
        <v>273</v>
      </c>
      <c r="E68" s="68">
        <v>2</v>
      </c>
      <c r="F68" s="68">
        <f t="shared" si="0"/>
        <v>750</v>
      </c>
      <c r="G68" s="73">
        <f t="shared" si="1"/>
        <v>40.949999999999996</v>
      </c>
      <c r="H68" s="70">
        <v>250</v>
      </c>
      <c r="I68" s="71">
        <v>3</v>
      </c>
      <c r="J68" s="71">
        <f>(I68*K68)+J67</f>
        <v>184</v>
      </c>
      <c r="K68" s="71">
        <v>1</v>
      </c>
      <c r="L68" s="71">
        <f t="shared" si="2"/>
        <v>750</v>
      </c>
      <c r="M68" s="74">
        <f t="shared" si="3"/>
        <v>42</v>
      </c>
    </row>
    <row r="69" spans="1:13" x14ac:dyDescent="0.3">
      <c r="A69" s="66">
        <v>63</v>
      </c>
      <c r="B69" s="67">
        <v>150</v>
      </c>
      <c r="C69" s="68">
        <v>2.5</v>
      </c>
      <c r="D69" s="68">
        <f t="shared" si="4"/>
        <v>278</v>
      </c>
      <c r="E69" s="68">
        <v>2</v>
      </c>
      <c r="F69" s="68">
        <f t="shared" si="0"/>
        <v>750</v>
      </c>
      <c r="G69" s="73">
        <f t="shared" si="1"/>
        <v>41.699999999999996</v>
      </c>
      <c r="H69" s="70">
        <v>250</v>
      </c>
      <c r="I69" s="71">
        <v>3</v>
      </c>
      <c r="J69" s="71">
        <f t="shared" si="5"/>
        <v>187</v>
      </c>
      <c r="K69" s="71">
        <v>1</v>
      </c>
      <c r="L69" s="71">
        <f t="shared" si="2"/>
        <v>750</v>
      </c>
      <c r="M69" s="74">
        <f t="shared" si="3"/>
        <v>42.75</v>
      </c>
    </row>
    <row r="70" spans="1:13" x14ac:dyDescent="0.3">
      <c r="A70" s="66">
        <v>64</v>
      </c>
      <c r="B70" s="67">
        <v>150</v>
      </c>
      <c r="C70" s="68">
        <v>2.5</v>
      </c>
      <c r="D70" s="68">
        <f t="shared" si="4"/>
        <v>283</v>
      </c>
      <c r="E70" s="68">
        <v>2</v>
      </c>
      <c r="F70" s="68">
        <f t="shared" si="0"/>
        <v>750</v>
      </c>
      <c r="G70" s="73">
        <f t="shared" si="1"/>
        <v>42.449999999999996</v>
      </c>
      <c r="H70" s="70">
        <v>250</v>
      </c>
      <c r="I70" s="71">
        <v>3</v>
      </c>
      <c r="J70" s="71">
        <f t="shared" si="5"/>
        <v>190</v>
      </c>
      <c r="K70" s="71">
        <v>1</v>
      </c>
      <c r="L70" s="71">
        <f t="shared" si="2"/>
        <v>750</v>
      </c>
      <c r="M70" s="74">
        <f t="shared" si="3"/>
        <v>43.5</v>
      </c>
    </row>
    <row r="71" spans="1:13" x14ac:dyDescent="0.3">
      <c r="A71" s="66">
        <v>65</v>
      </c>
      <c r="B71" s="67">
        <v>150</v>
      </c>
      <c r="C71" s="68">
        <v>2.5</v>
      </c>
      <c r="D71" s="68">
        <f t="shared" si="4"/>
        <v>288</v>
      </c>
      <c r="E71" s="68">
        <v>2</v>
      </c>
      <c r="F71" s="68">
        <f t="shared" si="0"/>
        <v>750</v>
      </c>
      <c r="G71" s="73">
        <f t="shared" si="1"/>
        <v>43.199999999999996</v>
      </c>
      <c r="H71" s="70">
        <v>250</v>
      </c>
      <c r="I71" s="71">
        <v>3</v>
      </c>
      <c r="J71" s="71">
        <f t="shared" si="5"/>
        <v>193</v>
      </c>
      <c r="K71" s="71">
        <v>1</v>
      </c>
      <c r="L71" s="71">
        <f t="shared" si="2"/>
        <v>750</v>
      </c>
      <c r="M71" s="74">
        <f t="shared" si="3"/>
        <v>44.25</v>
      </c>
    </row>
    <row r="72" spans="1:13" x14ac:dyDescent="0.3">
      <c r="A72" s="66">
        <v>66</v>
      </c>
      <c r="B72" s="67">
        <v>150</v>
      </c>
      <c r="C72" s="68">
        <v>2.5</v>
      </c>
      <c r="D72" s="68">
        <f t="shared" si="4"/>
        <v>293</v>
      </c>
      <c r="E72" s="68">
        <v>2</v>
      </c>
      <c r="F72" s="68">
        <f t="shared" si="0"/>
        <v>750</v>
      </c>
      <c r="G72" s="73">
        <f t="shared" si="1"/>
        <v>43.949999999999996</v>
      </c>
      <c r="H72" s="70">
        <v>250</v>
      </c>
      <c r="I72" s="71">
        <v>3</v>
      </c>
      <c r="J72" s="71">
        <f t="shared" si="5"/>
        <v>196</v>
      </c>
      <c r="K72" s="71">
        <v>1</v>
      </c>
      <c r="L72" s="71">
        <f t="shared" si="2"/>
        <v>750</v>
      </c>
      <c r="M72" s="74">
        <f t="shared" si="3"/>
        <v>45</v>
      </c>
    </row>
    <row r="73" spans="1:13" x14ac:dyDescent="0.3">
      <c r="A73" s="66">
        <v>67</v>
      </c>
      <c r="B73" s="67">
        <v>150</v>
      </c>
      <c r="C73" s="68">
        <v>2.5</v>
      </c>
      <c r="D73" s="68">
        <f t="shared" si="4"/>
        <v>298</v>
      </c>
      <c r="E73" s="68">
        <v>2</v>
      </c>
      <c r="F73" s="68">
        <f t="shared" si="0"/>
        <v>750</v>
      </c>
      <c r="G73" s="73">
        <f t="shared" si="1"/>
        <v>44.699999999999996</v>
      </c>
      <c r="H73" s="70">
        <v>250</v>
      </c>
      <c r="I73" s="71">
        <v>3</v>
      </c>
      <c r="J73" s="71">
        <f t="shared" si="5"/>
        <v>199</v>
      </c>
      <c r="K73" s="71">
        <v>1</v>
      </c>
      <c r="L73" s="71">
        <f t="shared" si="2"/>
        <v>750</v>
      </c>
      <c r="M73" s="74">
        <f t="shared" si="3"/>
        <v>45.75</v>
      </c>
    </row>
    <row r="74" spans="1:13" x14ac:dyDescent="0.3">
      <c r="A74" s="66">
        <v>68</v>
      </c>
      <c r="B74" s="67">
        <v>150</v>
      </c>
      <c r="C74" s="68">
        <v>2.5</v>
      </c>
      <c r="D74" s="68">
        <f t="shared" si="4"/>
        <v>303</v>
      </c>
      <c r="E74" s="68">
        <v>2</v>
      </c>
      <c r="F74" s="68">
        <f t="shared" si="0"/>
        <v>750</v>
      </c>
      <c r="G74" s="73">
        <f t="shared" si="1"/>
        <v>45.449999999999996</v>
      </c>
      <c r="H74" s="70">
        <v>250</v>
      </c>
      <c r="I74" s="71">
        <v>3</v>
      </c>
      <c r="J74" s="71">
        <f t="shared" si="5"/>
        <v>202</v>
      </c>
      <c r="K74" s="71">
        <v>1</v>
      </c>
      <c r="L74" s="71">
        <f t="shared" si="2"/>
        <v>750</v>
      </c>
      <c r="M74" s="74">
        <f t="shared" si="3"/>
        <v>46.5</v>
      </c>
    </row>
    <row r="75" spans="1:13" x14ac:dyDescent="0.3">
      <c r="A75" s="66">
        <v>69</v>
      </c>
      <c r="B75" s="67">
        <v>150</v>
      </c>
      <c r="C75" s="68">
        <v>2.5</v>
      </c>
      <c r="D75" s="68">
        <f t="shared" si="4"/>
        <v>308</v>
      </c>
      <c r="E75" s="68">
        <v>2</v>
      </c>
      <c r="F75" s="68">
        <f t="shared" si="0"/>
        <v>750</v>
      </c>
      <c r="G75" s="73">
        <f t="shared" si="1"/>
        <v>46.199999999999996</v>
      </c>
      <c r="H75" s="70">
        <v>250</v>
      </c>
      <c r="I75" s="71">
        <v>3</v>
      </c>
      <c r="J75" s="71">
        <f t="shared" si="5"/>
        <v>205</v>
      </c>
      <c r="K75" s="71">
        <v>1</v>
      </c>
      <c r="L75" s="71">
        <f t="shared" si="2"/>
        <v>750</v>
      </c>
      <c r="M75" s="74">
        <f t="shared" si="3"/>
        <v>47.25</v>
      </c>
    </row>
    <row r="76" spans="1:13" x14ac:dyDescent="0.3">
      <c r="A76" s="66">
        <v>70</v>
      </c>
      <c r="B76" s="67">
        <v>150</v>
      </c>
      <c r="C76" s="68">
        <v>2.5</v>
      </c>
      <c r="D76" s="68">
        <f t="shared" si="4"/>
        <v>313</v>
      </c>
      <c r="E76" s="68">
        <v>2</v>
      </c>
      <c r="F76" s="68">
        <f t="shared" ref="F76:F90" si="6">+E76*C76*B76</f>
        <v>750</v>
      </c>
      <c r="G76" s="73">
        <f t="shared" ref="G76:G90" si="7">+G75+F76/1000</f>
        <v>46.949999999999996</v>
      </c>
      <c r="H76" s="70">
        <v>250</v>
      </c>
      <c r="I76" s="71">
        <v>3</v>
      </c>
      <c r="J76" s="71">
        <f t="shared" si="5"/>
        <v>208</v>
      </c>
      <c r="K76" s="71">
        <v>1</v>
      </c>
      <c r="L76" s="71">
        <f t="shared" ref="L76:L90" si="8">+K76*I76*H76</f>
        <v>750</v>
      </c>
      <c r="M76" s="74">
        <f t="shared" ref="M76:M90" si="9">+M75+L76/1000</f>
        <v>48</v>
      </c>
    </row>
    <row r="77" spans="1:13" x14ac:dyDescent="0.3">
      <c r="A77" s="66">
        <v>71</v>
      </c>
      <c r="B77" s="67">
        <v>150</v>
      </c>
      <c r="C77" s="68">
        <v>2.5</v>
      </c>
      <c r="D77" s="68">
        <f t="shared" ref="D77:D90" si="10">(C77*2)+D76</f>
        <v>318</v>
      </c>
      <c r="E77" s="68">
        <v>2</v>
      </c>
      <c r="F77" s="68">
        <f t="shared" si="6"/>
        <v>750</v>
      </c>
      <c r="G77" s="73">
        <f t="shared" si="7"/>
        <v>47.699999999999996</v>
      </c>
      <c r="H77" s="70">
        <v>250</v>
      </c>
      <c r="I77" s="71">
        <v>3</v>
      </c>
      <c r="J77" s="71">
        <f t="shared" ref="J77:J82" si="11">(I77*K77)+J76</f>
        <v>211</v>
      </c>
      <c r="K77" s="71">
        <v>1</v>
      </c>
      <c r="L77" s="71">
        <f t="shared" si="8"/>
        <v>750</v>
      </c>
      <c r="M77" s="74">
        <f t="shared" si="9"/>
        <v>48.75</v>
      </c>
    </row>
    <row r="78" spans="1:13" x14ac:dyDescent="0.3">
      <c r="A78" s="66">
        <v>72</v>
      </c>
      <c r="B78" s="67">
        <v>150</v>
      </c>
      <c r="C78" s="68">
        <v>2.5</v>
      </c>
      <c r="D78" s="68">
        <f t="shared" si="10"/>
        <v>323</v>
      </c>
      <c r="E78" s="68">
        <v>2</v>
      </c>
      <c r="F78" s="68">
        <f t="shared" si="6"/>
        <v>750</v>
      </c>
      <c r="G78" s="73">
        <f t="shared" si="7"/>
        <v>48.449999999999996</v>
      </c>
      <c r="H78" s="70">
        <v>250</v>
      </c>
      <c r="I78" s="71">
        <v>3</v>
      </c>
      <c r="J78" s="71">
        <f t="shared" si="11"/>
        <v>214</v>
      </c>
      <c r="K78" s="71">
        <v>1</v>
      </c>
      <c r="L78" s="71">
        <f t="shared" si="8"/>
        <v>750</v>
      </c>
      <c r="M78" s="74">
        <f t="shared" si="9"/>
        <v>49.5</v>
      </c>
    </row>
    <row r="79" spans="1:13" x14ac:dyDescent="0.3">
      <c r="A79" s="66">
        <v>73</v>
      </c>
      <c r="B79" s="67">
        <v>150</v>
      </c>
      <c r="C79" s="68">
        <v>2.5</v>
      </c>
      <c r="D79" s="68">
        <f t="shared" si="10"/>
        <v>328</v>
      </c>
      <c r="E79" s="68">
        <v>2</v>
      </c>
      <c r="F79" s="68">
        <f t="shared" si="6"/>
        <v>750</v>
      </c>
      <c r="G79" s="73">
        <f t="shared" si="7"/>
        <v>49.199999999999996</v>
      </c>
      <c r="H79" s="70">
        <v>250</v>
      </c>
      <c r="I79" s="71">
        <v>3</v>
      </c>
      <c r="J79" s="71">
        <f t="shared" si="11"/>
        <v>217</v>
      </c>
      <c r="K79" s="71">
        <v>1</v>
      </c>
      <c r="L79" s="71">
        <f t="shared" si="8"/>
        <v>750</v>
      </c>
      <c r="M79" s="74">
        <f t="shared" si="9"/>
        <v>50.25</v>
      </c>
    </row>
    <row r="80" spans="1:13" x14ac:dyDescent="0.3">
      <c r="A80" s="66">
        <v>74</v>
      </c>
      <c r="B80" s="67">
        <v>150</v>
      </c>
      <c r="C80" s="68">
        <v>2.5</v>
      </c>
      <c r="D80" s="68">
        <f t="shared" si="10"/>
        <v>333</v>
      </c>
      <c r="E80" s="68">
        <v>2</v>
      </c>
      <c r="F80" s="68">
        <f t="shared" si="6"/>
        <v>750</v>
      </c>
      <c r="G80" s="73">
        <f t="shared" si="7"/>
        <v>49.949999999999996</v>
      </c>
      <c r="H80" s="70">
        <v>250</v>
      </c>
      <c r="I80" s="71">
        <v>3</v>
      </c>
      <c r="J80" s="71">
        <f t="shared" si="11"/>
        <v>220</v>
      </c>
      <c r="K80" s="71">
        <v>1</v>
      </c>
      <c r="L80" s="71">
        <f t="shared" si="8"/>
        <v>750</v>
      </c>
      <c r="M80" s="74">
        <f t="shared" si="9"/>
        <v>51</v>
      </c>
    </row>
    <row r="81" spans="1:13" x14ac:dyDescent="0.3">
      <c r="A81" s="66">
        <v>75</v>
      </c>
      <c r="B81" s="67">
        <v>150</v>
      </c>
      <c r="C81" s="68">
        <v>2.5</v>
      </c>
      <c r="D81" s="68">
        <f t="shared" si="10"/>
        <v>338</v>
      </c>
      <c r="E81" s="68">
        <v>2</v>
      </c>
      <c r="F81" s="68">
        <f t="shared" si="6"/>
        <v>750</v>
      </c>
      <c r="G81" s="73">
        <f t="shared" si="7"/>
        <v>50.699999999999996</v>
      </c>
      <c r="H81" s="70">
        <v>250</v>
      </c>
      <c r="I81" s="71">
        <v>3</v>
      </c>
      <c r="J81" s="71">
        <f t="shared" si="11"/>
        <v>223</v>
      </c>
      <c r="K81" s="71">
        <v>1</v>
      </c>
      <c r="L81" s="71">
        <f t="shared" si="8"/>
        <v>750</v>
      </c>
      <c r="M81" s="74">
        <f t="shared" si="9"/>
        <v>51.75</v>
      </c>
    </row>
    <row r="82" spans="1:13" x14ac:dyDescent="0.3">
      <c r="A82" s="66">
        <v>76</v>
      </c>
      <c r="B82" s="67">
        <v>150</v>
      </c>
      <c r="C82" s="68">
        <v>2.5</v>
      </c>
      <c r="D82" s="68">
        <f t="shared" si="10"/>
        <v>343</v>
      </c>
      <c r="E82" s="68">
        <v>2</v>
      </c>
      <c r="F82" s="68">
        <f t="shared" si="6"/>
        <v>750</v>
      </c>
      <c r="G82" s="73">
        <f t="shared" si="7"/>
        <v>51.449999999999996</v>
      </c>
      <c r="H82" s="70">
        <v>250</v>
      </c>
      <c r="I82" s="71">
        <v>3</v>
      </c>
      <c r="J82" s="71">
        <f t="shared" si="11"/>
        <v>226</v>
      </c>
      <c r="K82" s="71">
        <v>1</v>
      </c>
      <c r="L82" s="71">
        <f t="shared" si="8"/>
        <v>750</v>
      </c>
      <c r="M82" s="74">
        <f t="shared" si="9"/>
        <v>52.5</v>
      </c>
    </row>
    <row r="83" spans="1:13" x14ac:dyDescent="0.3">
      <c r="A83" s="66">
        <v>77</v>
      </c>
      <c r="B83" s="67">
        <v>150</v>
      </c>
      <c r="C83" s="68">
        <v>2.5</v>
      </c>
      <c r="D83" s="68">
        <f t="shared" si="10"/>
        <v>348</v>
      </c>
      <c r="E83" s="68">
        <v>2</v>
      </c>
      <c r="F83" s="68">
        <f t="shared" si="6"/>
        <v>750</v>
      </c>
      <c r="G83" s="73">
        <f t="shared" si="7"/>
        <v>52.199999999999996</v>
      </c>
      <c r="H83" s="70">
        <v>250</v>
      </c>
      <c r="I83" s="71">
        <v>3</v>
      </c>
      <c r="J83" s="71">
        <f>(I83*K83)+J82</f>
        <v>229</v>
      </c>
      <c r="K83" s="71">
        <v>1</v>
      </c>
      <c r="L83" s="71">
        <f t="shared" si="8"/>
        <v>750</v>
      </c>
      <c r="M83" s="74">
        <f t="shared" si="9"/>
        <v>53.25</v>
      </c>
    </row>
    <row r="84" spans="1:13" x14ac:dyDescent="0.3">
      <c r="A84" s="66">
        <v>78</v>
      </c>
      <c r="B84" s="67">
        <v>150</v>
      </c>
      <c r="C84" s="68">
        <v>2.5</v>
      </c>
      <c r="D84" s="68">
        <f t="shared" si="10"/>
        <v>353</v>
      </c>
      <c r="E84" s="68">
        <v>2</v>
      </c>
      <c r="F84" s="68">
        <f t="shared" si="6"/>
        <v>750</v>
      </c>
      <c r="G84" s="73">
        <f t="shared" si="7"/>
        <v>52.949999999999996</v>
      </c>
      <c r="H84" s="70">
        <v>250</v>
      </c>
      <c r="I84" s="71">
        <v>3</v>
      </c>
      <c r="J84" s="71">
        <f t="shared" ref="J84:J90" si="12">(I84*K84)+J83</f>
        <v>232</v>
      </c>
      <c r="K84" s="71">
        <v>1</v>
      </c>
      <c r="L84" s="71">
        <f t="shared" si="8"/>
        <v>750</v>
      </c>
      <c r="M84" s="74">
        <f t="shared" si="9"/>
        <v>54</v>
      </c>
    </row>
    <row r="85" spans="1:13" x14ac:dyDescent="0.3">
      <c r="A85" s="66">
        <v>79</v>
      </c>
      <c r="B85" s="67">
        <v>150</v>
      </c>
      <c r="C85" s="68">
        <v>2.5</v>
      </c>
      <c r="D85" s="68">
        <f t="shared" si="10"/>
        <v>358</v>
      </c>
      <c r="E85" s="68">
        <v>2</v>
      </c>
      <c r="F85" s="68">
        <f t="shared" si="6"/>
        <v>750</v>
      </c>
      <c r="G85" s="73">
        <f t="shared" si="7"/>
        <v>53.699999999999996</v>
      </c>
      <c r="H85" s="70">
        <v>250</v>
      </c>
      <c r="I85" s="71">
        <v>3</v>
      </c>
      <c r="J85" s="71">
        <f t="shared" si="12"/>
        <v>235</v>
      </c>
      <c r="K85" s="71">
        <v>1</v>
      </c>
      <c r="L85" s="71">
        <f t="shared" si="8"/>
        <v>750</v>
      </c>
      <c r="M85" s="74">
        <f t="shared" si="9"/>
        <v>54.75</v>
      </c>
    </row>
    <row r="86" spans="1:13" x14ac:dyDescent="0.3">
      <c r="A86" s="66">
        <v>80</v>
      </c>
      <c r="B86" s="67">
        <v>150</v>
      </c>
      <c r="C86" s="68">
        <v>2.5</v>
      </c>
      <c r="D86" s="68">
        <f t="shared" si="10"/>
        <v>363</v>
      </c>
      <c r="E86" s="68">
        <v>2</v>
      </c>
      <c r="F86" s="68">
        <f t="shared" si="6"/>
        <v>750</v>
      </c>
      <c r="G86" s="73">
        <f t="shared" si="7"/>
        <v>54.449999999999996</v>
      </c>
      <c r="H86" s="70">
        <v>250</v>
      </c>
      <c r="I86" s="71">
        <v>3</v>
      </c>
      <c r="J86" s="71">
        <f t="shared" si="12"/>
        <v>238</v>
      </c>
      <c r="K86" s="71">
        <v>1</v>
      </c>
      <c r="L86" s="71">
        <f t="shared" si="8"/>
        <v>750</v>
      </c>
      <c r="M86" s="74">
        <f t="shared" si="9"/>
        <v>55.5</v>
      </c>
    </row>
    <row r="87" spans="1:13" x14ac:dyDescent="0.3">
      <c r="A87" s="66">
        <v>81</v>
      </c>
      <c r="B87" s="67">
        <v>150</v>
      </c>
      <c r="C87" s="68">
        <v>2.5</v>
      </c>
      <c r="D87" s="68">
        <f t="shared" si="10"/>
        <v>368</v>
      </c>
      <c r="E87" s="68">
        <v>2</v>
      </c>
      <c r="F87" s="68">
        <f t="shared" si="6"/>
        <v>750</v>
      </c>
      <c r="G87" s="73">
        <f t="shared" si="7"/>
        <v>55.199999999999996</v>
      </c>
      <c r="H87" s="70">
        <v>250</v>
      </c>
      <c r="I87" s="71">
        <v>3</v>
      </c>
      <c r="J87" s="71">
        <f t="shared" si="12"/>
        <v>241</v>
      </c>
      <c r="K87" s="71">
        <v>1</v>
      </c>
      <c r="L87" s="71">
        <f t="shared" si="8"/>
        <v>750</v>
      </c>
      <c r="M87" s="74">
        <f t="shared" si="9"/>
        <v>56.25</v>
      </c>
    </row>
    <row r="88" spans="1:13" x14ac:dyDescent="0.3">
      <c r="A88" s="66">
        <v>82</v>
      </c>
      <c r="B88" s="67">
        <v>150</v>
      </c>
      <c r="C88" s="68">
        <v>2.5</v>
      </c>
      <c r="D88" s="68">
        <f t="shared" si="10"/>
        <v>373</v>
      </c>
      <c r="E88" s="68">
        <v>2</v>
      </c>
      <c r="F88" s="68">
        <f t="shared" si="6"/>
        <v>750</v>
      </c>
      <c r="G88" s="73">
        <f t="shared" si="7"/>
        <v>55.949999999999996</v>
      </c>
      <c r="H88" s="70">
        <v>250</v>
      </c>
      <c r="I88" s="71">
        <v>3</v>
      </c>
      <c r="J88" s="71">
        <f t="shared" si="12"/>
        <v>244</v>
      </c>
      <c r="K88" s="71">
        <v>1</v>
      </c>
      <c r="L88" s="71">
        <f t="shared" si="8"/>
        <v>750</v>
      </c>
      <c r="M88" s="74">
        <f t="shared" si="9"/>
        <v>57</v>
      </c>
    </row>
    <row r="89" spans="1:13" x14ac:dyDescent="0.3">
      <c r="A89" s="66">
        <v>83</v>
      </c>
      <c r="B89" s="67">
        <v>150</v>
      </c>
      <c r="C89" s="68">
        <v>2.5</v>
      </c>
      <c r="D89" s="68">
        <f t="shared" si="10"/>
        <v>378</v>
      </c>
      <c r="E89" s="68">
        <v>2</v>
      </c>
      <c r="F89" s="68">
        <f t="shared" si="6"/>
        <v>750</v>
      </c>
      <c r="G89" s="73">
        <f t="shared" si="7"/>
        <v>56.699999999999996</v>
      </c>
      <c r="H89" s="70">
        <v>250</v>
      </c>
      <c r="I89" s="71">
        <v>3</v>
      </c>
      <c r="J89" s="71">
        <f t="shared" si="12"/>
        <v>247</v>
      </c>
      <c r="K89" s="71">
        <v>1</v>
      </c>
      <c r="L89" s="71">
        <f t="shared" si="8"/>
        <v>750</v>
      </c>
      <c r="M89" s="74">
        <f t="shared" si="9"/>
        <v>57.75</v>
      </c>
    </row>
    <row r="90" spans="1:13" x14ac:dyDescent="0.3">
      <c r="A90" s="75">
        <v>84</v>
      </c>
      <c r="B90" s="76">
        <v>150</v>
      </c>
      <c r="C90" s="77">
        <v>2.5</v>
      </c>
      <c r="D90" s="77">
        <f t="shared" si="10"/>
        <v>383</v>
      </c>
      <c r="E90" s="77">
        <v>2</v>
      </c>
      <c r="F90" s="77">
        <f t="shared" si="6"/>
        <v>750</v>
      </c>
      <c r="G90" s="78">
        <f t="shared" si="7"/>
        <v>57.449999999999996</v>
      </c>
      <c r="H90" s="79">
        <v>250</v>
      </c>
      <c r="I90" s="80">
        <v>3</v>
      </c>
      <c r="J90" s="80">
        <f t="shared" si="12"/>
        <v>250</v>
      </c>
      <c r="K90" s="80">
        <v>1</v>
      </c>
      <c r="L90" s="80">
        <f t="shared" si="8"/>
        <v>750</v>
      </c>
      <c r="M90" s="81">
        <f t="shared" si="9"/>
        <v>58.5</v>
      </c>
    </row>
  </sheetData>
  <sheetProtection algorithmName="SHA-512" hashValue="OSyigi0cvYUnH8xmNvStOwv9Bdr3t/Y2Wl5SwGAhQe7kgC5UOV7NFcNO3QZuw02eYlPVCjBph15+qII/fJv8xA==" saltValue="fV3Nu/R6hW9w80+dq98WeQ==" spinCount="100000" sheet="1" objects="1" scenarios="1"/>
  <mergeCells count="3">
    <mergeCell ref="A3:A5"/>
    <mergeCell ref="B3:G3"/>
    <mergeCell ref="H3:M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59636-29E1-4B25-B1BA-9DF1A572426E}">
  <sheetPr codeName="Sheet4"/>
  <dimension ref="A1:H14"/>
  <sheetViews>
    <sheetView workbookViewId="0"/>
  </sheetViews>
  <sheetFormatPr defaultColWidth="8.88671875" defaultRowHeight="14.4" x14ac:dyDescent="0.3"/>
  <cols>
    <col min="1" max="1" width="8.88671875" style="44"/>
    <col min="2" max="2" width="12" style="44" bestFit="1" customWidth="1"/>
    <col min="3" max="3" width="18.109375" style="44" bestFit="1" customWidth="1"/>
    <col min="4" max="4" width="17.6640625" style="44" bestFit="1" customWidth="1"/>
    <col min="5" max="16384" width="8.88671875" style="44"/>
  </cols>
  <sheetData>
    <row r="1" spans="1:8" x14ac:dyDescent="0.3">
      <c r="A1" s="45" t="s">
        <v>63</v>
      </c>
    </row>
    <row r="3" spans="1:8" x14ac:dyDescent="0.3">
      <c r="B3" s="45"/>
      <c r="C3" s="45"/>
      <c r="D3" s="45"/>
    </row>
    <row r="8" spans="1:8" x14ac:dyDescent="0.3">
      <c r="B8" s="45" t="s">
        <v>73</v>
      </c>
      <c r="C8" s="45"/>
      <c r="D8" s="45"/>
    </row>
    <row r="9" spans="1:8" x14ac:dyDescent="0.3">
      <c r="B9" s="44" t="s">
        <v>7</v>
      </c>
    </row>
    <row r="10" spans="1:8" x14ac:dyDescent="0.3">
      <c r="B10" s="44" t="s">
        <v>6</v>
      </c>
    </row>
    <row r="12" spans="1:8" x14ac:dyDescent="0.3">
      <c r="B12" s="45" t="s">
        <v>47</v>
      </c>
      <c r="H12" s="45" t="s">
        <v>60</v>
      </c>
    </row>
    <row r="13" spans="1:8" x14ac:dyDescent="0.3">
      <c r="B13" s="44" t="s">
        <v>46</v>
      </c>
      <c r="H13" s="44" t="s">
        <v>61</v>
      </c>
    </row>
    <row r="14" spans="1:8" x14ac:dyDescent="0.3">
      <c r="B14" s="44" t="s">
        <v>48</v>
      </c>
      <c r="H14" s="44" t="s">
        <v>62</v>
      </c>
    </row>
  </sheetData>
  <sheetProtection algorithmName="SHA-512" hashValue="UQVMfLSTXWqKaeXGOGugokQaMygCDgyag1MjMT0EHCPbOU8Fo5uA2CZSUbYqIMnGZEslTBH1PQAPHDFMaE2oxA==" saltValue="6R8gReJoXeeuDv3irqE1BA==" spinCount="100000" sheet="1" objects="1" scenarios="1"/>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65a0c81-3a53-4197-a7b3-475b6c3dd9d5">
      <Terms xmlns="http://schemas.microsoft.com/office/infopath/2007/PartnerControls"/>
    </lcf76f155ced4ddcb4097134ff3c332f>
    <TaxCatchAll xmlns="121e637d-249d-442b-b494-858899ecaee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D61055066E8334EAB027457C85C0A8D" ma:contentTypeVersion="13" ma:contentTypeDescription="Create a new document." ma:contentTypeScope="" ma:versionID="c194867d3c1bebf04c625d02f46f8001">
  <xsd:schema xmlns:xsd="http://www.w3.org/2001/XMLSchema" xmlns:xs="http://www.w3.org/2001/XMLSchema" xmlns:p="http://schemas.microsoft.com/office/2006/metadata/properties" xmlns:ns2="665a0c81-3a53-4197-a7b3-475b6c3dd9d5" xmlns:ns3="121e637d-249d-442b-b494-858899ecaee3" targetNamespace="http://schemas.microsoft.com/office/2006/metadata/properties" ma:root="true" ma:fieldsID="138a273c9f333250527941d38f7aa4e2" ns2:_="" ns3:_="">
    <xsd:import namespace="665a0c81-3a53-4197-a7b3-475b6c3dd9d5"/>
    <xsd:import namespace="121e637d-249d-442b-b494-858899ecaee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5a0c81-3a53-4197-a7b3-475b6c3dd9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d2432de-4a95-4969-8845-f28ae144ff20"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21e637d-249d-442b-b494-858899ecaee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ca556f62-0bf3-402d-884e-beb7fc169015}" ma:internalName="TaxCatchAll" ma:showField="CatchAllData" ma:web="121e637d-249d-442b-b494-858899ecae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C6A5C4-0C55-4F86-B54B-C7A4A2F7BBA2}">
  <ds:schemaRefs>
    <ds:schemaRef ds:uri="http://schemas.microsoft.com/sharepoint/v3/contenttype/forms"/>
  </ds:schemaRefs>
</ds:datastoreItem>
</file>

<file path=customXml/itemProps2.xml><?xml version="1.0" encoding="utf-8"?>
<ds:datastoreItem xmlns:ds="http://schemas.openxmlformats.org/officeDocument/2006/customXml" ds:itemID="{199E3034-F039-437B-A3F6-D993F4C10E9D}">
  <ds:schemaRefs>
    <ds:schemaRef ds:uri="http://schemas.microsoft.com/office/2006/metadata/properties"/>
    <ds:schemaRef ds:uri="http://schemas.microsoft.com/office/infopath/2007/PartnerControls"/>
    <ds:schemaRef ds:uri="665a0c81-3a53-4197-a7b3-475b6c3dd9d5"/>
    <ds:schemaRef ds:uri="121e637d-249d-442b-b494-858899ecaee3"/>
  </ds:schemaRefs>
</ds:datastoreItem>
</file>

<file path=customXml/itemProps3.xml><?xml version="1.0" encoding="utf-8"?>
<ds:datastoreItem xmlns:ds="http://schemas.openxmlformats.org/officeDocument/2006/customXml" ds:itemID="{2209F767-ABCE-4472-B2D1-0956A10346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5a0c81-3a53-4197-a7b3-475b6c3dd9d5"/>
    <ds:schemaRef ds:uri="121e637d-249d-442b-b494-858899ecae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User Information</vt:lpstr>
      <vt:lpstr>Assessment Tool</vt:lpstr>
      <vt:lpstr>'Assessment Tool'!Print_Area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Natalie</dc:creator>
  <cp:lastModifiedBy>Mike Fleming</cp:lastModifiedBy>
  <dcterms:created xsi:type="dcterms:W3CDTF">2020-07-22T01:33:12Z</dcterms:created>
  <dcterms:modified xsi:type="dcterms:W3CDTF">2025-07-01T20:45:43Z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0x0101003D61055066E8334EAB027457C85C0A8D</vt:lpwstr>
  </property>
  <property fmtid="{D5CDD505-2E9C-101B-9397-08002B2CF9AE}" pid="3" name="MediaServiceImageTags">
    <vt:lpwstr/>
  </property>
</Properties>
</file>